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0875" activeTab="2"/>
  </bookViews>
  <sheets>
    <sheet name="Liste des parties" sheetId="1" r:id="rId1"/>
    <sheet name="Date Tournoi" sheetId="2" r:id="rId2"/>
    <sheet name="Tableau 16j Clt 8 premiers" sheetId="3" r:id="rId3"/>
  </sheets>
  <definedNames>
    <definedName name="Date">'Date Tournoi'!$B$2</definedName>
    <definedName name="NP">'Liste des parties'!$A:$XFD</definedName>
    <definedName name="_xlnm.Print_Area" localSheetId="2">'Tableau 16j Clt 8 premiers'!$A$1:$AP$89</definedName>
  </definedNames>
  <calcPr calcMode="manual" fullCalcOnLoad="1"/>
</workbook>
</file>

<file path=xl/sharedStrings.xml><?xml version="1.0" encoding="utf-8"?>
<sst xmlns="http://schemas.openxmlformats.org/spreadsheetml/2006/main" count="270" uniqueCount="94">
  <si>
    <t>Finale</t>
  </si>
  <si>
    <t>Date</t>
  </si>
  <si>
    <t>Places 3ème/4ème</t>
  </si>
  <si>
    <t>3ème</t>
  </si>
  <si>
    <t>4ème</t>
  </si>
  <si>
    <t>Places 5 à 8</t>
  </si>
  <si>
    <t>Places 5ème/6ème</t>
  </si>
  <si>
    <t>5ème</t>
  </si>
  <si>
    <t>6ème</t>
  </si>
  <si>
    <t>Places 7ème/8ème</t>
  </si>
  <si>
    <t>7ème</t>
  </si>
  <si>
    <t>8ème</t>
  </si>
  <si>
    <t>1er</t>
  </si>
  <si>
    <t>2ème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</si>
  <si>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</si>
  <si>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</si>
  <si>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</si>
  <si>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</si>
  <si>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</si>
  <si>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</si>
  <si>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</si>
  <si>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</si>
  <si>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</si>
  <si>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</si>
  <si>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</si>
  <si>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</si>
  <si>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</si>
  <si>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</si>
  <si>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</si>
  <si>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</si>
  <si>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</si>
  <si>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</si>
  <si>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</si>
  <si>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</si>
  <si>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</si>
  <si>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</si>
  <si>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</si>
  <si>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</si>
  <si>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</si>
  <si>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</si>
  <si>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</si>
  <si>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</si>
  <si>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</si>
  <si>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</si>
  <si>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</si>
  <si>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Table</t>
  </si>
  <si>
    <t>1/4 de Finale</t>
  </si>
  <si>
    <t>1/2 Finale</t>
  </si>
  <si>
    <t>1/8 de Finale</t>
  </si>
  <si>
    <t>N° Table</t>
  </si>
  <si>
    <t>Horaire</t>
  </si>
  <si>
    <t xml:space="preserve"> </t>
  </si>
  <si>
    <t>Damien</t>
  </si>
  <si>
    <t xml:space="preserve">EPREUVE : </t>
  </si>
  <si>
    <t xml:space="preserve">TABLEAU :  </t>
  </si>
  <si>
    <t>Paramètres</t>
  </si>
  <si>
    <t>Double Club Id1</t>
  </si>
  <si>
    <t>Double Club Id2</t>
  </si>
  <si>
    <t>Absent</t>
  </si>
  <si>
    <t>Inc</t>
  </si>
  <si>
    <t>1er septembre 2009</t>
  </si>
  <si>
    <t>MASSON</t>
  </si>
  <si>
    <t>Xavier</t>
  </si>
  <si>
    <t>VILLARS TT</t>
  </si>
  <si>
    <t>Finales par classement</t>
  </si>
  <si>
    <t>GROSDENIS</t>
  </si>
  <si>
    <t>Johann</t>
  </si>
  <si>
    <t>ROANNE MABLY TT</t>
  </si>
  <si>
    <t>LENTINI</t>
  </si>
  <si>
    <t>TTGC</t>
  </si>
  <si>
    <t>PONSONNAILLE</t>
  </si>
  <si>
    <t>Guillaume</t>
  </si>
  <si>
    <t>MAINAS</t>
  </si>
  <si>
    <t>Yannik</t>
  </si>
  <si>
    <t>BRIENNON TT</t>
  </si>
  <si>
    <t>MARC</t>
  </si>
  <si>
    <t>Aurelien</t>
  </si>
  <si>
    <t>PEYRET</t>
  </si>
  <si>
    <t>Benjamin</t>
  </si>
  <si>
    <t>UNIEUX AEC</t>
  </si>
  <si>
    <t>BLANC</t>
  </si>
  <si>
    <t>Gregori</t>
  </si>
  <si>
    <t>VEYRARD</t>
  </si>
  <si>
    <t>Aymeric</t>
  </si>
  <si>
    <t>ST ETIENNE PTT</t>
  </si>
  <si>
    <t>LOUAT</t>
  </si>
  <si>
    <t>Lylian</t>
  </si>
  <si>
    <t>ST JUST ST RAMB</t>
  </si>
  <si>
    <t>BRUNET</t>
  </si>
  <si>
    <t>Nicolas</t>
  </si>
  <si>
    <t>LE CHAMBON Rév.</t>
  </si>
  <si>
    <t>FOURNIER</t>
  </si>
  <si>
    <t>Nathan</t>
  </si>
  <si>
    <t>11-12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</si>
</sst>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dd/mm/yy"/>
    <numFmt numFmtId="210" formatCode="h:mm"/>
  </numFmts>
  <fonts count="44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6"/>
      <color indexed="14"/>
      <name val="Arial"/>
      <family val="2"/>
    </font>
    <font>
      <sz val="6"/>
      <color indexed="14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0" fillId="21" borderId="3" applyNumberFormat="0" applyFont="0" applyAlignment="0" applyProtection="0"/>
    <xf numFmtId="0" fontId="34" fillId="7" borderId="1" applyNumberFormat="0" applyAlignment="0" applyProtection="0"/>
    <xf numFmtId="0" fontId="32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5" fillId="20" borderId="4" applyNumberFormat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38" fillId="23" borderId="9" applyNumberFormat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1" fillId="0" borderId="0" xfId="52" applyFont="1" applyBorder="1" applyAlignment="1" applyProtection="1">
      <alignment horizontal="left" vertical="center"/>
      <protection hidden="1"/>
    </xf>
    <xf numFmtId="0" fontId="0" fillId="0" borderId="0" xfId="53" applyFont="1" applyBorder="1" applyAlignment="1" applyProtection="1">
      <alignment horizontal="center" vertical="center"/>
      <protection hidden="1"/>
    </xf>
    <xf numFmtId="0" fontId="11" fillId="0" borderId="10" xfId="52" applyFont="1" applyBorder="1" applyAlignment="1" applyProtection="1">
      <alignment horizontal="left" vertical="center"/>
      <protection hidden="1"/>
    </xf>
    <xf numFmtId="0" fontId="0" fillId="0" borderId="10" xfId="53" applyFont="1" applyBorder="1" applyAlignment="1" applyProtection="1">
      <alignment vertical="center"/>
      <protection hidden="1"/>
    </xf>
    <xf numFmtId="0" fontId="11" fillId="0" borderId="0" xfId="53" applyFont="1" applyBorder="1" applyAlignment="1" applyProtection="1">
      <alignment horizontal="center" vertical="center"/>
      <protection hidden="1"/>
    </xf>
    <xf numFmtId="0" fontId="13" fillId="0" borderId="0" xfId="53" applyFont="1" applyBorder="1" applyAlignment="1" applyProtection="1">
      <alignment horizontal="center" vertical="center"/>
      <protection hidden="1"/>
    </xf>
    <xf numFmtId="0" fontId="0" fillId="0" borderId="0" xfId="53" applyFont="1" applyBorder="1" applyAlignment="1" applyProtection="1">
      <alignment vertical="center"/>
      <protection hidden="1"/>
    </xf>
    <xf numFmtId="0" fontId="11" fillId="0" borderId="11" xfId="53" applyFont="1" applyBorder="1" applyAlignment="1" applyProtection="1">
      <alignment horizontal="center" vertical="center"/>
      <protection hidden="1"/>
    </xf>
    <xf numFmtId="0" fontId="14" fillId="0" borderId="0" xfId="53" applyFont="1" applyBorder="1" applyAlignment="1" applyProtection="1">
      <alignment horizontal="center" vertical="center"/>
      <protection hidden="1"/>
    </xf>
    <xf numFmtId="0" fontId="16" fillId="0" borderId="0" xfId="53" applyFont="1" applyBorder="1" applyAlignment="1" applyProtection="1">
      <alignment horizontal="center" vertical="center"/>
      <protection hidden="1"/>
    </xf>
    <xf numFmtId="0" fontId="13" fillId="0" borderId="12" xfId="53" applyFont="1" applyFill="1" applyBorder="1" applyAlignment="1" applyProtection="1">
      <alignment horizontal="center" vertical="center"/>
      <protection hidden="1"/>
    </xf>
    <xf numFmtId="0" fontId="0" fillId="0" borderId="12" xfId="53" applyFont="1" applyFill="1" applyBorder="1" applyAlignment="1" applyProtection="1">
      <alignment vertical="center"/>
      <protection hidden="1"/>
    </xf>
    <xf numFmtId="0" fontId="11" fillId="0" borderId="12" xfId="52" applyFont="1" applyFill="1" applyBorder="1" applyAlignment="1" applyProtection="1">
      <alignment horizontal="right" vertical="center"/>
      <protection hidden="1"/>
    </xf>
    <xf numFmtId="0" fontId="11" fillId="0" borderId="13" xfId="53" applyFont="1" applyFill="1" applyBorder="1" applyAlignment="1" applyProtection="1">
      <alignment horizontal="center" vertical="center"/>
      <protection hidden="1"/>
    </xf>
    <xf numFmtId="0" fontId="13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11" fillId="0" borderId="0" xfId="52" applyFont="1" applyFill="1" applyBorder="1" applyAlignment="1" applyProtection="1">
      <alignment horizontal="right" vertical="center"/>
      <protection hidden="1"/>
    </xf>
    <xf numFmtId="0" fontId="11" fillId="0" borderId="14" xfId="53" applyFont="1" applyFill="1" applyBorder="1" applyAlignment="1" applyProtection="1">
      <alignment horizontal="center" vertical="center"/>
      <protection hidden="1"/>
    </xf>
    <xf numFmtId="0" fontId="17" fillId="0" borderId="0" xfId="53" applyFont="1" applyFill="1" applyBorder="1" applyAlignment="1" applyProtection="1">
      <alignment horizontal="center" vertical="center"/>
      <protection hidden="1"/>
    </xf>
    <xf numFmtId="0" fontId="11" fillId="0" borderId="0" xfId="53" applyFont="1" applyFill="1" applyBorder="1" applyAlignment="1" applyProtection="1">
      <alignment horizontal="center" vertical="center"/>
      <protection hidden="1"/>
    </xf>
    <xf numFmtId="0" fontId="11" fillId="0" borderId="15" xfId="53" applyFont="1" applyFill="1" applyBorder="1" applyAlignment="1" applyProtection="1">
      <alignment horizontal="center" vertical="center"/>
      <protection hidden="1"/>
    </xf>
    <xf numFmtId="0" fontId="0" fillId="0" borderId="15" xfId="53" applyFont="1" applyFill="1" applyBorder="1" applyAlignment="1" applyProtection="1">
      <alignment vertical="center"/>
      <protection hidden="1"/>
    </xf>
    <xf numFmtId="0" fontId="11" fillId="0" borderId="15" xfId="52" applyFont="1" applyFill="1" applyBorder="1" applyAlignment="1" applyProtection="1">
      <alignment horizontal="right" vertical="center"/>
      <protection hidden="1"/>
    </xf>
    <xf numFmtId="0" fontId="11" fillId="0" borderId="16" xfId="53" applyFont="1" applyFill="1" applyBorder="1" applyAlignment="1" applyProtection="1">
      <alignment horizontal="center" vertical="center"/>
      <protection hidden="1"/>
    </xf>
    <xf numFmtId="209" fontId="0" fillId="0" borderId="0" xfId="0" applyNumberFormat="1" applyAlignment="1">
      <alignment horizontal="center"/>
    </xf>
    <xf numFmtId="0" fontId="19" fillId="0" borderId="0" xfId="53" applyFont="1" applyBorder="1" applyAlignment="1" applyProtection="1">
      <alignment horizontal="center" vertical="center"/>
      <protection hidden="1"/>
    </xf>
    <xf numFmtId="14" fontId="0" fillId="0" borderId="0" xfId="0" applyNumberFormat="1" applyAlignment="1">
      <alignment/>
    </xf>
    <xf numFmtId="0" fontId="21" fillId="0" borderId="0" xfId="0" applyFont="1" applyBorder="1" applyAlignment="1" applyProtection="1">
      <alignment horizontal="centerContinuous" vertical="center"/>
      <protection hidden="1"/>
    </xf>
    <xf numFmtId="209" fontId="21" fillId="0" borderId="0" xfId="0" applyNumberFormat="1" applyFont="1" applyBorder="1" applyAlignment="1" applyProtection="1">
      <alignment horizontal="centerContinuous" vertical="center"/>
      <protection hidden="1"/>
    </xf>
    <xf numFmtId="0" fontId="22" fillId="0" borderId="0" xfId="54" applyFont="1" applyAlignment="1" applyProtection="1">
      <alignment horizontal="centerContinuous" vertical="center"/>
      <protection hidden="1"/>
    </xf>
    <xf numFmtId="0" fontId="0" fillId="0" borderId="17" xfId="54" applyFont="1" applyBorder="1" applyAlignment="1" applyProtection="1">
      <alignment vertical="center"/>
      <protection hidden="1"/>
    </xf>
    <xf numFmtId="0" fontId="4" fillId="0" borderId="18" xfId="54" applyFont="1" applyBorder="1" applyAlignment="1" applyProtection="1">
      <alignment horizontal="left" vertical="center" indent="1"/>
      <protection hidden="1"/>
    </xf>
    <xf numFmtId="0" fontId="0" fillId="0" borderId="0" xfId="55" applyFont="1" applyBorder="1" applyAlignment="1" applyProtection="1">
      <alignment vertical="center"/>
      <protection hidden="1"/>
    </xf>
    <xf numFmtId="0" fontId="0" fillId="0" borderId="18" xfId="54" applyFont="1" applyBorder="1" applyAlignment="1" applyProtection="1">
      <alignment vertical="center"/>
      <protection hidden="1"/>
    </xf>
    <xf numFmtId="0" fontId="12" fillId="0" borderId="0" xfId="53" applyFont="1" applyFill="1" applyBorder="1" applyAlignment="1" applyProtection="1">
      <alignment horizontal="center" vertical="center"/>
      <protection hidden="1"/>
    </xf>
    <xf numFmtId="0" fontId="8" fillId="0" borderId="18" xfId="54" applyFont="1" applyBorder="1" applyAlignment="1" applyProtection="1">
      <alignment horizontal="left" vertical="center" indent="1"/>
      <protection hidden="1"/>
    </xf>
    <xf numFmtId="0" fontId="8" fillId="0" borderId="0" xfId="54" applyFont="1" applyBorder="1" applyAlignment="1" applyProtection="1">
      <alignment horizontal="center" vertical="center"/>
      <protection hidden="1"/>
    </xf>
    <xf numFmtId="0" fontId="4" fillId="0" borderId="0" xfId="54" applyFont="1" applyBorder="1" applyAlignment="1" applyProtection="1">
      <alignment horizontal="center" vertical="center"/>
      <protection hidden="1"/>
    </xf>
    <xf numFmtId="0" fontId="4" fillId="0" borderId="19" xfId="54" applyFont="1" applyBorder="1" applyAlignment="1" applyProtection="1">
      <alignment horizontal="left" vertical="center" indent="1"/>
      <protection hidden="1"/>
    </xf>
    <xf numFmtId="0" fontId="4" fillId="0" borderId="0" xfId="55" applyFont="1" applyAlignment="1" applyProtection="1">
      <alignment vertical="center"/>
      <protection hidden="1"/>
    </xf>
    <xf numFmtId="0" fontId="5" fillId="0" borderId="20" xfId="54" applyFont="1" applyBorder="1" applyAlignment="1" applyProtection="1">
      <alignment horizontal="center" vertical="center"/>
      <protection hidden="1"/>
    </xf>
    <xf numFmtId="0" fontId="5" fillId="0" borderId="21" xfId="54" applyFont="1" applyBorder="1" applyAlignment="1" applyProtection="1">
      <alignment horizontal="center" vertical="center"/>
      <protection hidden="1"/>
    </xf>
    <xf numFmtId="0" fontId="5" fillId="0" borderId="22" xfId="54" applyFont="1" applyBorder="1" applyAlignment="1" applyProtection="1">
      <alignment horizontal="center" vertical="center"/>
      <protection hidden="1"/>
    </xf>
    <xf numFmtId="0" fontId="5" fillId="0" borderId="0" xfId="54" applyFont="1" applyBorder="1" applyAlignment="1" applyProtection="1">
      <alignment horizontal="center" vertical="center"/>
      <protection hidden="1"/>
    </xf>
    <xf numFmtId="0" fontId="15" fillId="0" borderId="0" xfId="54" applyFont="1" applyBorder="1" applyAlignment="1" applyProtection="1">
      <alignment horizontal="center" vertical="center"/>
      <protection hidden="1"/>
    </xf>
    <xf numFmtId="0" fontId="0" fillId="0" borderId="0" xfId="55" applyFont="1" applyAlignment="1" applyProtection="1">
      <alignment vertical="center"/>
      <protection hidden="1"/>
    </xf>
    <xf numFmtId="0" fontId="4" fillId="0" borderId="0" xfId="54" applyFont="1" applyBorder="1" applyAlignment="1" applyProtection="1">
      <alignment horizontal="centerContinuous" vertical="center"/>
      <protection hidden="1"/>
    </xf>
    <xf numFmtId="0" fontId="10" fillId="0" borderId="0" xfId="55" applyFont="1" applyAlignment="1" applyProtection="1">
      <alignment horizontal="center" vertical="center"/>
      <protection hidden="1"/>
    </xf>
    <xf numFmtId="0" fontId="0" fillId="22" borderId="10" xfId="54" applyNumberFormat="1" applyFont="1" applyFill="1" applyBorder="1" applyAlignment="1" applyProtection="1">
      <alignment horizontal="center" vertical="center"/>
      <protection hidden="1"/>
    </xf>
    <xf numFmtId="0" fontId="8" fillId="0" borderId="10" xfId="54" applyFont="1" applyBorder="1" applyAlignment="1" applyProtection="1">
      <alignment horizontal="left" vertical="center"/>
      <protection hidden="1"/>
    </xf>
    <xf numFmtId="0" fontId="6" fillId="0" borderId="0" xfId="54" applyFont="1" applyAlignment="1" applyProtection="1">
      <alignment horizontal="center" vertical="center"/>
      <protection hidden="1"/>
    </xf>
    <xf numFmtId="0" fontId="0" fillId="0" borderId="0" xfId="54" applyFont="1" applyAlignment="1" applyProtection="1">
      <alignment vertical="center"/>
      <protection hidden="1"/>
    </xf>
    <xf numFmtId="0" fontId="10" fillId="0" borderId="0" xfId="54" applyFont="1" applyBorder="1" applyAlignment="1" applyProtection="1">
      <alignment horizontal="centerContinuous" vertical="center"/>
      <protection hidden="1"/>
    </xf>
    <xf numFmtId="0" fontId="0" fillId="0" borderId="11" xfId="55" applyFont="1" applyBorder="1" applyAlignment="1" applyProtection="1">
      <alignment vertical="center"/>
      <protection hidden="1"/>
    </xf>
    <xf numFmtId="0" fontId="19" fillId="24" borderId="0" xfId="54" applyFont="1" applyFill="1" applyAlignment="1" applyProtection="1">
      <alignment horizontal="center" vertical="center"/>
      <protection hidden="1"/>
    </xf>
    <xf numFmtId="0" fontId="0" fillId="22" borderId="23" xfId="54" applyNumberFormat="1" applyFont="1" applyFill="1" applyBorder="1" applyAlignment="1" applyProtection="1">
      <alignment horizontal="center" vertical="center"/>
      <protection hidden="1"/>
    </xf>
    <xf numFmtId="0" fontId="12" fillId="0" borderId="0" xfId="53" applyFont="1" applyBorder="1" applyAlignment="1" applyProtection="1">
      <alignment horizontal="center" vertical="center"/>
      <protection hidden="1"/>
    </xf>
    <xf numFmtId="0" fontId="0" fillId="0" borderId="11" xfId="54" applyFont="1" applyBorder="1" applyAlignment="1" applyProtection="1">
      <alignment vertical="center"/>
      <protection hidden="1"/>
    </xf>
    <xf numFmtId="0" fontId="0" fillId="0" borderId="11" xfId="54" applyFont="1" applyBorder="1" applyAlignment="1" applyProtection="1">
      <alignment horizontal="center" vertical="center"/>
      <protection hidden="1"/>
    </xf>
    <xf numFmtId="0" fontId="10" fillId="0" borderId="0" xfId="54" applyFont="1" applyBorder="1" applyAlignment="1" applyProtection="1">
      <alignment horizontal="centerContinuous" vertical="top"/>
      <protection hidden="1"/>
    </xf>
    <xf numFmtId="0" fontId="10" fillId="0" borderId="24" xfId="54" applyFont="1" applyBorder="1" applyAlignment="1" applyProtection="1">
      <alignment horizontal="centerContinuous" vertical="center"/>
      <protection hidden="1"/>
    </xf>
    <xf numFmtId="0" fontId="15" fillId="0" borderId="0" xfId="53" applyFont="1" applyBorder="1" applyAlignment="1" applyProtection="1">
      <alignment vertical="center"/>
      <protection hidden="1"/>
    </xf>
    <xf numFmtId="0" fontId="19" fillId="0" borderId="0" xfId="55" applyFont="1" applyAlignment="1" applyProtection="1">
      <alignment horizontal="center" vertical="center"/>
      <protection hidden="1"/>
    </xf>
    <xf numFmtId="0" fontId="7" fillId="0" borderId="0" xfId="54" applyFont="1" applyAlignment="1" applyProtection="1">
      <alignment horizontal="center" vertical="center"/>
      <protection hidden="1"/>
    </xf>
    <xf numFmtId="0" fontId="0" fillId="0" borderId="0" xfId="54" applyFont="1" applyAlignment="1" applyProtection="1">
      <alignment horizontal="center" vertical="center"/>
      <protection hidden="1"/>
    </xf>
    <xf numFmtId="0" fontId="10" fillId="0" borderId="24" xfId="54" applyFont="1" applyBorder="1" applyAlignment="1" applyProtection="1">
      <alignment horizontal="centerContinuous" vertical="top"/>
      <protection hidden="1"/>
    </xf>
    <xf numFmtId="0" fontId="0" fillId="0" borderId="0" xfId="54" applyFont="1" applyFill="1" applyBorder="1" applyAlignment="1" applyProtection="1">
      <alignment vertical="center"/>
      <protection hidden="1"/>
    </xf>
    <xf numFmtId="0" fontId="8" fillId="0" borderId="25" xfId="54" applyFont="1" applyBorder="1" applyAlignment="1" applyProtection="1">
      <alignment horizontal="left" vertical="center"/>
      <protection hidden="1"/>
    </xf>
    <xf numFmtId="0" fontId="0" fillId="0" borderId="0" xfId="54" applyFont="1" applyBorder="1" applyAlignment="1" applyProtection="1">
      <alignment vertical="center"/>
      <protection hidden="1"/>
    </xf>
    <xf numFmtId="0" fontId="0" fillId="0" borderId="11" xfId="54" applyFont="1" applyFill="1" applyBorder="1" applyAlignment="1" applyProtection="1">
      <alignment vertical="center"/>
      <protection hidden="1"/>
    </xf>
    <xf numFmtId="0" fontId="0" fillId="0" borderId="0" xfId="55" applyFont="1" applyFill="1" applyBorder="1" applyAlignment="1" applyProtection="1">
      <alignment vertical="center"/>
      <protection hidden="1"/>
    </xf>
    <xf numFmtId="0" fontId="18" fillId="0" borderId="0" xfId="54" applyFont="1" applyFill="1" applyBorder="1" applyAlignment="1" applyProtection="1">
      <alignment horizontal="center" vertical="center"/>
      <protection hidden="1"/>
    </xf>
    <xf numFmtId="0" fontId="20" fillId="0" borderId="0" xfId="55" applyFont="1" applyAlignment="1" applyProtection="1">
      <alignment horizontal="center" vertical="center"/>
      <protection hidden="1"/>
    </xf>
    <xf numFmtId="0" fontId="8" fillId="0" borderId="26" xfId="54" applyFont="1" applyBorder="1" applyAlignment="1" applyProtection="1">
      <alignment horizontal="center" vertical="center"/>
      <protection hidden="1"/>
    </xf>
    <xf numFmtId="0" fontId="8" fillId="0" borderId="27" xfId="54" applyFont="1" applyBorder="1" applyAlignment="1" applyProtection="1">
      <alignment horizontal="center" vertical="center"/>
      <protection hidden="1"/>
    </xf>
    <xf numFmtId="0" fontId="0" fillId="0" borderId="27" xfId="54" applyFont="1" applyBorder="1" applyAlignment="1" applyProtection="1">
      <alignment vertical="center"/>
      <protection hidden="1"/>
    </xf>
    <xf numFmtId="0" fontId="0" fillId="0" borderId="28" xfId="55" applyFont="1" applyFill="1" applyBorder="1" applyAlignment="1" applyProtection="1">
      <alignment vertical="center"/>
      <protection hidden="1"/>
    </xf>
    <xf numFmtId="0" fontId="5" fillId="0" borderId="29" xfId="54" applyFont="1" applyBorder="1" applyAlignment="1" applyProtection="1">
      <alignment horizontal="centerContinuous" vertical="center"/>
      <protection hidden="1"/>
    </xf>
    <xf numFmtId="0" fontId="5" fillId="0" borderId="30" xfId="54" applyFont="1" applyBorder="1" applyAlignment="1" applyProtection="1">
      <alignment horizontal="centerContinuous" vertical="center"/>
      <protection hidden="1"/>
    </xf>
    <xf numFmtId="0" fontId="5" fillId="0" borderId="31" xfId="54" applyFont="1" applyBorder="1" applyAlignment="1" applyProtection="1">
      <alignment horizontal="centerContinuous" vertical="center"/>
      <protection hidden="1"/>
    </xf>
    <xf numFmtId="0" fontId="9" fillId="0" borderId="0" xfId="55" applyFont="1" applyFill="1" applyBorder="1" applyAlignment="1" applyProtection="1">
      <alignment horizontal="center" vertical="center"/>
      <protection hidden="1"/>
    </xf>
    <xf numFmtId="0" fontId="10" fillId="0" borderId="0" xfId="55" applyFont="1" applyBorder="1" applyAlignment="1" applyProtection="1">
      <alignment horizontal="center" vertical="center"/>
      <protection hidden="1"/>
    </xf>
    <xf numFmtId="0" fontId="0" fillId="0" borderId="28" xfId="54" applyFont="1" applyBorder="1" applyAlignment="1" applyProtection="1">
      <alignment vertical="center"/>
      <protection hidden="1"/>
    </xf>
    <xf numFmtId="0" fontId="9" fillId="0" borderId="0" xfId="54" applyFont="1" applyAlignment="1" applyProtection="1">
      <alignment horizontal="center" vertical="center"/>
      <protection hidden="1"/>
    </xf>
    <xf numFmtId="0" fontId="10" fillId="0" borderId="0" xfId="54" applyFont="1" applyFill="1" applyBorder="1" applyAlignment="1" applyProtection="1">
      <alignment horizontal="center" vertical="center"/>
      <protection hidden="1"/>
    </xf>
    <xf numFmtId="0" fontId="0" fillId="0" borderId="11" xfId="55" applyFont="1" applyFill="1" applyBorder="1" applyAlignment="1" applyProtection="1">
      <alignment vertical="center"/>
      <protection hidden="1"/>
    </xf>
    <xf numFmtId="0" fontId="0" fillId="0" borderId="28" xfId="54" applyFont="1" applyFill="1" applyBorder="1" applyAlignment="1" applyProtection="1">
      <alignment vertical="center"/>
      <protection hidden="1"/>
    </xf>
    <xf numFmtId="0" fontId="4" fillId="0" borderId="0" xfId="54" applyFont="1" applyAlignment="1" applyProtection="1">
      <alignment horizontal="centerContinuous" vertical="center"/>
      <protection hidden="1"/>
    </xf>
    <xf numFmtId="0" fontId="10" fillId="0" borderId="0" xfId="54" applyFont="1" applyAlignment="1" applyProtection="1">
      <alignment horizontal="center" vertical="center"/>
      <protection hidden="1"/>
    </xf>
    <xf numFmtId="0" fontId="7" fillId="0" borderId="28" xfId="54" applyFont="1" applyFill="1" applyBorder="1" applyAlignment="1" applyProtection="1">
      <alignment horizontal="center" vertical="center"/>
      <protection hidden="1"/>
    </xf>
    <xf numFmtId="0" fontId="7" fillId="0" borderId="0" xfId="54" applyFont="1" applyFill="1" applyBorder="1" applyAlignment="1" applyProtection="1">
      <alignment horizontal="center" vertical="center"/>
      <protection hidden="1"/>
    </xf>
    <xf numFmtId="0" fontId="4" fillId="0" borderId="0" xfId="55" applyFont="1" applyFill="1" applyBorder="1" applyAlignment="1" applyProtection="1">
      <alignment vertical="center"/>
      <protection hidden="1"/>
    </xf>
    <xf numFmtId="0" fontId="0" fillId="0" borderId="0" xfId="54" applyNumberFormat="1" applyFont="1" applyFill="1" applyBorder="1" applyAlignment="1" applyProtection="1">
      <alignment horizontal="center" vertical="center"/>
      <protection hidden="1"/>
    </xf>
    <xf numFmtId="0" fontId="8" fillId="0" borderId="0" xfId="54" applyFont="1" applyFill="1" applyBorder="1" applyAlignment="1" applyProtection="1">
      <alignment horizontal="left" vertical="center"/>
      <protection hidden="1"/>
    </xf>
    <xf numFmtId="0" fontId="0" fillId="0" borderId="0" xfId="54" applyFont="1" applyFill="1" applyBorder="1" applyAlignment="1" applyProtection="1">
      <alignment horizontal="center" vertical="center"/>
      <protection hidden="1"/>
    </xf>
    <xf numFmtId="0" fontId="8" fillId="0" borderId="26" xfId="54" applyFont="1" applyFill="1" applyBorder="1" applyAlignment="1" applyProtection="1">
      <alignment horizontal="left" vertical="center"/>
      <protection hidden="1"/>
    </xf>
    <xf numFmtId="0" fontId="8" fillId="0" borderId="27" xfId="54" applyFont="1" applyFill="1" applyBorder="1" applyAlignment="1" applyProtection="1">
      <alignment horizontal="left" vertical="center"/>
      <protection hidden="1"/>
    </xf>
    <xf numFmtId="0" fontId="0" fillId="0" borderId="28" xfId="54" applyFont="1" applyFill="1" applyBorder="1" applyAlignment="1" applyProtection="1">
      <alignment horizontal="left" vertical="center"/>
      <protection hidden="1"/>
    </xf>
    <xf numFmtId="0" fontId="0" fillId="0" borderId="0" xfId="54" applyFont="1" applyFill="1" applyBorder="1" applyAlignment="1" applyProtection="1">
      <alignment horizontal="left" vertical="center"/>
      <protection hidden="1"/>
    </xf>
    <xf numFmtId="0" fontId="10" fillId="0" borderId="32" xfId="54" applyFont="1" applyBorder="1" applyAlignment="1" applyProtection="1">
      <alignment horizontal="centerContinuous" vertical="top"/>
      <protection hidden="1"/>
    </xf>
    <xf numFmtId="0" fontId="9" fillId="0" borderId="0" xfId="54" applyFont="1" applyFill="1" applyBorder="1" applyAlignment="1" applyProtection="1">
      <alignment horizontal="center" vertical="center"/>
      <protection hidden="1"/>
    </xf>
    <xf numFmtId="0" fontId="8" fillId="0" borderId="28" xfId="54" applyFont="1" applyFill="1" applyBorder="1" applyAlignment="1" applyProtection="1">
      <alignment horizontal="left" vertical="center"/>
      <protection hidden="1"/>
    </xf>
    <xf numFmtId="0" fontId="8" fillId="0" borderId="28" xfId="54" applyFont="1" applyFill="1" applyBorder="1" applyAlignment="1" applyProtection="1">
      <alignment horizontal="center" vertical="center"/>
      <protection hidden="1"/>
    </xf>
    <xf numFmtId="0" fontId="8" fillId="0" borderId="0" xfId="54" applyFont="1" applyFill="1" applyBorder="1" applyAlignment="1" applyProtection="1">
      <alignment horizontal="center" vertical="center"/>
      <protection hidden="1"/>
    </xf>
    <xf numFmtId="14" fontId="8" fillId="0" borderId="28" xfId="54" applyNumberFormat="1" applyFont="1" applyBorder="1" applyAlignment="1" applyProtection="1" quotePrefix="1">
      <alignment horizontal="center" vertical="center"/>
      <protection hidden="1"/>
    </xf>
    <xf numFmtId="14" fontId="8" fillId="0" borderId="0" xfId="54" applyNumberFormat="1" applyFont="1" applyBorder="1" applyAlignment="1" applyProtection="1" quotePrefix="1">
      <alignment horizontal="center" vertical="center"/>
      <protection hidden="1"/>
    </xf>
    <xf numFmtId="0" fontId="0" fillId="0" borderId="26" xfId="54" applyFont="1" applyBorder="1" applyAlignment="1" applyProtection="1">
      <alignment vertical="center"/>
      <protection hidden="1"/>
    </xf>
    <xf numFmtId="0" fontId="9" fillId="0" borderId="28" xfId="54" applyFont="1" applyFill="1" applyBorder="1" applyAlignment="1" applyProtection="1">
      <alignment horizontal="center" vertical="center"/>
      <protection hidden="1"/>
    </xf>
    <xf numFmtId="0" fontId="0" fillId="0" borderId="0" xfId="54" applyFont="1" applyBorder="1" applyAlignment="1" applyProtection="1">
      <alignment horizontal="center" vertical="center"/>
      <protection hidden="1"/>
    </xf>
    <xf numFmtId="0" fontId="5" fillId="0" borderId="0" xfId="54" applyFont="1" applyBorder="1" applyAlignment="1" applyProtection="1">
      <alignment horizontal="center"/>
      <protection hidden="1"/>
    </xf>
    <xf numFmtId="0" fontId="0" fillId="0" borderId="28" xfId="54" applyFont="1" applyBorder="1" applyProtection="1">
      <alignment/>
      <protection hidden="1"/>
    </xf>
    <xf numFmtId="0" fontId="0" fillId="0" borderId="0" xfId="54" applyFont="1" applyBorder="1" applyProtection="1">
      <alignment/>
      <protection hidden="1"/>
    </xf>
    <xf numFmtId="0" fontId="0" fillId="0" borderId="0" xfId="54" applyFont="1" applyProtection="1">
      <alignment/>
      <protection hidden="1"/>
    </xf>
    <xf numFmtId="0" fontId="0" fillId="0" borderId="0" xfId="54" applyFont="1" applyAlignment="1" applyProtection="1">
      <alignment horizontal="center"/>
      <protection hidden="1"/>
    </xf>
    <xf numFmtId="0" fontId="0" fillId="0" borderId="26" xfId="54" applyFont="1" applyBorder="1" applyProtection="1">
      <alignment/>
      <protection hidden="1"/>
    </xf>
    <xf numFmtId="0" fontId="0" fillId="0" borderId="27" xfId="54" applyFont="1" applyBorder="1" applyProtection="1">
      <alignment/>
      <protection hidden="1"/>
    </xf>
    <xf numFmtId="0" fontId="10" fillId="0" borderId="0" xfId="54" applyFont="1" applyAlignment="1" applyProtection="1">
      <alignment horizontal="center"/>
      <protection hidden="1"/>
    </xf>
    <xf numFmtId="0" fontId="10" fillId="0" borderId="33" xfId="54" applyFont="1" applyBorder="1" applyAlignment="1" applyProtection="1">
      <alignment horizontal="centerContinuous" vertical="top"/>
      <protection hidden="1"/>
    </xf>
    <xf numFmtId="0" fontId="5" fillId="0" borderId="30" xfId="54" applyFont="1" applyBorder="1" applyAlignment="1" applyProtection="1">
      <alignment horizontal="center"/>
      <protection hidden="1"/>
    </xf>
    <xf numFmtId="0" fontId="5" fillId="0" borderId="31" xfId="54" applyFont="1" applyBorder="1" applyAlignment="1" applyProtection="1">
      <alignment horizontal="center"/>
      <protection hidden="1"/>
    </xf>
    <xf numFmtId="0" fontId="5" fillId="0" borderId="0" xfId="55" applyFont="1" applyAlignment="1" applyProtection="1">
      <alignment horizontal="center" vertical="center"/>
      <protection hidden="1"/>
    </xf>
    <xf numFmtId="0" fontId="5" fillId="0" borderId="11" xfId="55" applyFont="1" applyBorder="1" applyAlignment="1" applyProtection="1">
      <alignment horizontal="center" vertical="center"/>
      <protection hidden="1"/>
    </xf>
    <xf numFmtId="20" fontId="0" fillId="0" borderId="0" xfId="0" applyNumberFormat="1" applyAlignment="1">
      <alignment/>
    </xf>
    <xf numFmtId="0" fontId="23" fillId="0" borderId="10" xfId="52" applyFont="1" applyBorder="1" applyAlignment="1" applyProtection="1">
      <alignment horizontal="left" vertical="center"/>
      <protection hidden="1"/>
    </xf>
    <xf numFmtId="0" fontId="4" fillId="0" borderId="10" xfId="54" applyFont="1" applyBorder="1" applyAlignment="1" applyProtection="1">
      <alignment horizontal="left" vertical="center"/>
      <protection hidden="1"/>
    </xf>
    <xf numFmtId="0" fontId="4" fillId="0" borderId="0" xfId="54" applyFont="1" applyFill="1" applyBorder="1" applyAlignment="1" applyProtection="1">
      <alignment horizontal="left" vertical="center"/>
      <protection hidden="1"/>
    </xf>
    <xf numFmtId="0" fontId="23" fillId="0" borderId="0" xfId="53" applyFont="1" applyFill="1" applyBorder="1" applyAlignment="1" applyProtection="1">
      <alignment horizontal="center" vertical="center"/>
      <protection hidden="1"/>
    </xf>
    <xf numFmtId="0" fontId="9" fillId="0" borderId="34" xfId="0" applyFont="1" applyBorder="1" applyAlignment="1" applyProtection="1">
      <alignment horizontal="center" vertical="center"/>
      <protection hidden="1"/>
    </xf>
    <xf numFmtId="0" fontId="23" fillId="0" borderId="0" xfId="52" applyFont="1" applyBorder="1" applyAlignment="1" applyProtection="1">
      <alignment horizontal="left" vertical="center"/>
      <protection hidden="1"/>
    </xf>
    <xf numFmtId="0" fontId="4" fillId="0" borderId="24" xfId="54" applyFont="1" applyBorder="1" applyAlignment="1" applyProtection="1">
      <alignment horizontal="centerContinuous" vertical="center"/>
      <protection hidden="1"/>
    </xf>
    <xf numFmtId="0" fontId="24" fillId="0" borderId="0" xfId="54" applyFont="1" applyFill="1" applyBorder="1" applyAlignment="1" applyProtection="1">
      <alignment horizontal="center" vertical="center"/>
      <protection hidden="1"/>
    </xf>
    <xf numFmtId="0" fontId="4" fillId="0" borderId="0" xfId="54" applyFont="1" applyFill="1" applyBorder="1" applyAlignment="1" applyProtection="1">
      <alignment vertical="center"/>
      <protection hidden="1"/>
    </xf>
    <xf numFmtId="0" fontId="4" fillId="0" borderId="12" xfId="53" applyFont="1" applyFill="1" applyBorder="1" applyAlignment="1" applyProtection="1">
      <alignment vertical="center"/>
      <protection hidden="1"/>
    </xf>
    <xf numFmtId="0" fontId="4" fillId="0" borderId="0" xfId="55" applyFont="1" applyBorder="1" applyAlignment="1" applyProtection="1">
      <alignment vertical="center"/>
      <protection hidden="1"/>
    </xf>
    <xf numFmtId="0" fontId="23" fillId="0" borderId="0" xfId="52" applyFont="1" applyFill="1" applyBorder="1" applyAlignment="1" applyProtection="1">
      <alignment horizontal="right" vertical="center"/>
      <protection hidden="1"/>
    </xf>
    <xf numFmtId="0" fontId="4" fillId="0" borderId="0" xfId="53" applyFont="1" applyFill="1" applyBorder="1" applyAlignment="1" applyProtection="1">
      <alignment vertical="center"/>
      <protection hidden="1"/>
    </xf>
    <xf numFmtId="0" fontId="4" fillId="0" borderId="15" xfId="53" applyFont="1" applyFill="1" applyBorder="1" applyAlignment="1" applyProtection="1">
      <alignment vertical="center"/>
      <protection hidden="1"/>
    </xf>
    <xf numFmtId="210" fontId="9" fillId="0" borderId="0" xfId="0" applyNumberFormat="1" applyFont="1" applyBorder="1" applyAlignment="1" applyProtection="1">
      <alignment horizontal="centerContinuous" vertical="center"/>
      <protection hidden="1"/>
    </xf>
    <xf numFmtId="0" fontId="23" fillId="0" borderId="0" xfId="53" applyFont="1" applyBorder="1" applyAlignment="1" applyProtection="1">
      <alignment horizontal="center" vertical="center"/>
      <protection hidden="1"/>
    </xf>
    <xf numFmtId="0" fontId="4" fillId="0" borderId="0" xfId="54" applyFont="1" applyFill="1" applyBorder="1" applyAlignment="1" applyProtection="1">
      <alignment horizontal="center" vertical="center"/>
      <protection hidden="1"/>
    </xf>
    <xf numFmtId="0" fontId="4" fillId="0" borderId="27" xfId="54" applyFont="1" applyFill="1" applyBorder="1" applyAlignment="1" applyProtection="1">
      <alignment horizontal="left" vertical="center"/>
      <protection hidden="1"/>
    </xf>
    <xf numFmtId="14" fontId="4" fillId="0" borderId="0" xfId="54" applyNumberFormat="1" applyFont="1" applyBorder="1" applyAlignment="1" applyProtection="1" quotePrefix="1">
      <alignment horizontal="center" vertical="center"/>
      <protection hidden="1"/>
    </xf>
    <xf numFmtId="0" fontId="4" fillId="0" borderId="27" xfId="54" applyFont="1" applyBorder="1" applyAlignment="1" applyProtection="1">
      <alignment horizontal="center" vertical="center"/>
      <protection hidden="1"/>
    </xf>
    <xf numFmtId="0" fontId="25" fillId="0" borderId="0" xfId="54" applyFont="1" applyAlignment="1" applyProtection="1">
      <alignment horizontal="center" vertical="center"/>
      <protection hidden="1"/>
    </xf>
    <xf numFmtId="0" fontId="26" fillId="0" borderId="0" xfId="53" applyFont="1" applyBorder="1" applyAlignment="1" applyProtection="1">
      <alignment horizontal="center" vertical="center"/>
      <protection hidden="1"/>
    </xf>
    <xf numFmtId="0" fontId="4" fillId="0" borderId="0" xfId="54" applyFont="1" applyBorder="1" applyAlignment="1" applyProtection="1">
      <alignment horizontal="centerContinuous" vertical="top"/>
      <protection hidden="1"/>
    </xf>
    <xf numFmtId="0" fontId="4" fillId="0" borderId="0" xfId="54" applyFont="1" applyAlignment="1" applyProtection="1">
      <alignment vertical="center"/>
      <protection hidden="1"/>
    </xf>
    <xf numFmtId="0" fontId="4" fillId="0" borderId="24" xfId="54" applyFont="1" applyBorder="1" applyAlignment="1" applyProtection="1">
      <alignment horizontal="centerContinuous" vertical="top"/>
      <protection hidden="1"/>
    </xf>
    <xf numFmtId="0" fontId="4" fillId="0" borderId="0" xfId="54" applyFont="1" applyBorder="1" applyAlignment="1" applyProtection="1">
      <alignment vertical="center"/>
      <protection hidden="1"/>
    </xf>
    <xf numFmtId="0" fontId="4" fillId="0" borderId="0" xfId="54" applyFont="1" applyBorder="1" applyProtection="1">
      <alignment/>
      <protection hidden="1"/>
    </xf>
    <xf numFmtId="0" fontId="4" fillId="0" borderId="27" xfId="54" applyFont="1" applyBorder="1" applyProtection="1">
      <alignment/>
      <protection hidden="1"/>
    </xf>
    <xf numFmtId="0" fontId="4" fillId="0" borderId="0" xfId="54" applyFont="1" applyProtection="1">
      <alignment/>
      <protection hidden="1"/>
    </xf>
    <xf numFmtId="0" fontId="23" fillId="0" borderId="12" xfId="52" applyFont="1" applyFill="1" applyBorder="1" applyAlignment="1" applyProtection="1">
      <alignment horizontal="right" vertical="center"/>
      <protection hidden="1"/>
    </xf>
    <xf numFmtId="0" fontId="23" fillId="0" borderId="15" xfId="52" applyFont="1" applyFill="1" applyBorder="1" applyAlignment="1" applyProtection="1">
      <alignment horizontal="right" vertical="center"/>
      <protection hidden="1"/>
    </xf>
    <xf numFmtId="0" fontId="24" fillId="0" borderId="0" xfId="54" applyFont="1" applyAlignment="1" applyProtection="1">
      <alignment horizontal="center" vertical="center"/>
      <protection hidden="1"/>
    </xf>
    <xf numFmtId="0" fontId="4" fillId="0" borderId="27" xfId="54" applyFont="1" applyBorder="1" applyAlignment="1" applyProtection="1">
      <alignment vertical="center"/>
      <protection hidden="1"/>
    </xf>
    <xf numFmtId="49" fontId="0" fillId="4" borderId="0" xfId="0" applyNumberFormat="1" applyFill="1" applyAlignment="1" applyProtection="1">
      <alignment horizontal="center"/>
      <protection locked="0"/>
    </xf>
    <xf numFmtId="16" fontId="0" fillId="0" borderId="0" xfId="0" applyNumberFormat="1" applyAlignment="1">
      <alignment/>
    </xf>
    <xf numFmtId="0" fontId="8" fillId="0" borderId="0" xfId="54" applyFont="1" applyBorder="1" applyAlignment="1" applyProtection="1">
      <alignment horizontal="center" vertical="center"/>
      <protection hidden="1"/>
    </xf>
    <xf numFmtId="0" fontId="8" fillId="0" borderId="14" xfId="54" applyFont="1" applyBorder="1" applyAlignment="1" applyProtection="1">
      <alignment horizontal="center" vertical="center"/>
      <protection hidden="1"/>
    </xf>
    <xf numFmtId="0" fontId="4" fillId="0" borderId="0" xfId="54" applyFont="1" applyBorder="1" applyAlignment="1" applyProtection="1">
      <alignment horizontal="center" vertical="center"/>
      <protection hidden="1"/>
    </xf>
    <xf numFmtId="0" fontId="4" fillId="0" borderId="14" xfId="54" applyFont="1" applyBorder="1" applyAlignment="1" applyProtection="1">
      <alignment horizontal="center" vertical="center"/>
      <protection hidden="1"/>
    </xf>
    <xf numFmtId="0" fontId="10" fillId="0" borderId="0" xfId="54" applyFont="1" applyBorder="1" applyAlignment="1" applyProtection="1">
      <alignment horizontal="center" vertical="top"/>
      <protection hidden="1"/>
    </xf>
    <xf numFmtId="0" fontId="6" fillId="0" borderId="0" xfId="54" applyFont="1" applyBorder="1" applyAlignment="1" applyProtection="1">
      <alignment horizontal="center" vertical="center"/>
      <protection hidden="1"/>
    </xf>
    <xf numFmtId="202" fontId="8" fillId="0" borderId="0" xfId="53" applyNumberFormat="1" applyFont="1" applyFill="1" applyBorder="1" applyAlignment="1" applyProtection="1">
      <alignment horizontal="center" vertical="center"/>
      <protection hidden="1"/>
    </xf>
    <xf numFmtId="202" fontId="8" fillId="0" borderId="14" xfId="53" applyNumberFormat="1" applyFont="1" applyFill="1" applyBorder="1" applyAlignment="1" applyProtection="1">
      <alignment horizontal="center" vertical="center"/>
      <protection hidden="1"/>
    </xf>
    <xf numFmtId="16" fontId="4" fillId="0" borderId="0" xfId="54" applyNumberFormat="1" applyFont="1" applyBorder="1" applyAlignment="1" applyProtection="1" quotePrefix="1">
      <alignment horizontal="center" vertic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iches de parties" xfId="52"/>
    <cellStyle name="Normal_Séniors" xfId="53"/>
    <cellStyle name="Normal_Tab 32 vierge" xfId="54"/>
    <cellStyle name="Normal_Tableaux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"/>
  <sheetViews>
    <sheetView zoomScalePageLayoutView="0" workbookViewId="0" topLeftCell="X1">
      <selection activeCell="AA35" sqref="AA35"/>
    </sheetView>
  </sheetViews>
  <sheetFormatPr defaultColWidth="11.421875" defaultRowHeight="12.75"/>
  <cols>
    <col min="1" max="1" width="11.421875" style="1" customWidth="1"/>
    <col min="2" max="4" width="0" style="0" hidden="1" customWidth="1"/>
    <col min="5" max="5" width="16.140625" style="0" customWidth="1"/>
    <col min="6" max="14" width="0" style="0" hidden="1" customWidth="1"/>
    <col min="15" max="15" width="16.00390625" style="0" customWidth="1"/>
  </cols>
  <sheetData>
    <row r="1" spans="1:39" ht="12.75">
      <c r="A1" s="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  <c r="W1" t="s">
        <v>36</v>
      </c>
      <c r="X1" t="s">
        <v>37</v>
      </c>
      <c r="Y1" t="s">
        <v>38</v>
      </c>
      <c r="Z1" t="s">
        <v>39</v>
      </c>
      <c r="AA1" t="s">
        <v>40</v>
      </c>
      <c r="AB1" t="s">
        <v>41</v>
      </c>
      <c r="AC1" t="s">
        <v>42</v>
      </c>
      <c r="AD1" t="s">
        <v>43</v>
      </c>
      <c r="AE1" t="s">
        <v>44</v>
      </c>
      <c r="AF1" t="s">
        <v>49</v>
      </c>
      <c r="AG1" t="s">
        <v>50</v>
      </c>
      <c r="AL1" t="s">
        <v>56</v>
      </c>
      <c r="AM1" t="s">
        <v>57</v>
      </c>
    </row>
    <row r="2" spans="1:35" ht="12.75">
      <c r="A2" s="1">
        <v>1</v>
      </c>
      <c r="B2">
        <v>0</v>
      </c>
      <c r="C2">
        <v>423348</v>
      </c>
      <c r="D2">
        <v>65</v>
      </c>
      <c r="E2" t="s">
        <v>61</v>
      </c>
      <c r="F2" t="s">
        <v>62</v>
      </c>
      <c r="H2">
        <v>1286</v>
      </c>
      <c r="I2" t="s">
        <v>51</v>
      </c>
      <c r="J2">
        <v>1420117</v>
      </c>
      <c r="K2" t="s">
        <v>63</v>
      </c>
      <c r="L2">
        <v>1</v>
      </c>
      <c r="N2">
        <v>0</v>
      </c>
      <c r="O2" t="s">
        <v>58</v>
      </c>
      <c r="R2">
        <v>0</v>
      </c>
      <c r="T2">
        <v>0</v>
      </c>
      <c r="U2" t="s">
        <v>59</v>
      </c>
      <c r="V2">
        <v>0</v>
      </c>
      <c r="AD2" t="s">
        <v>64</v>
      </c>
      <c r="AE2" s="159">
        <v>42320</v>
      </c>
      <c r="AF2">
        <v>0</v>
      </c>
      <c r="AG2" t="s">
        <v>51</v>
      </c>
      <c r="AH2" s="26">
        <v>2</v>
      </c>
      <c r="AI2">
        <v>-1682</v>
      </c>
    </row>
    <row r="3" spans="1:35" ht="12.75">
      <c r="A3" s="1">
        <v>2</v>
      </c>
      <c r="B3">
        <v>0</v>
      </c>
      <c r="C3">
        <v>4213539</v>
      </c>
      <c r="D3">
        <v>63</v>
      </c>
      <c r="E3" t="s">
        <v>65</v>
      </c>
      <c r="F3" t="s">
        <v>66</v>
      </c>
      <c r="H3">
        <v>1228</v>
      </c>
      <c r="I3" t="s">
        <v>51</v>
      </c>
      <c r="J3">
        <v>1420156</v>
      </c>
      <c r="K3" t="s">
        <v>67</v>
      </c>
      <c r="L3">
        <v>1</v>
      </c>
      <c r="M3">
        <v>425490</v>
      </c>
      <c r="N3">
        <v>57</v>
      </c>
      <c r="O3" t="s">
        <v>68</v>
      </c>
      <c r="P3" t="s">
        <v>52</v>
      </c>
      <c r="R3">
        <v>1129</v>
      </c>
      <c r="S3" t="s">
        <v>51</v>
      </c>
      <c r="T3">
        <v>1420106</v>
      </c>
      <c r="U3" t="s">
        <v>69</v>
      </c>
      <c r="V3">
        <v>0</v>
      </c>
      <c r="AD3" t="s">
        <v>64</v>
      </c>
      <c r="AE3" s="159">
        <v>42320</v>
      </c>
      <c r="AF3">
        <v>0</v>
      </c>
      <c r="AG3" s="124" t="s">
        <v>51</v>
      </c>
      <c r="AH3" s="26">
        <v>2</v>
      </c>
      <c r="AI3">
        <v>-1683</v>
      </c>
    </row>
    <row r="4" spans="1:35" ht="12.75">
      <c r="A4" s="1">
        <v>3</v>
      </c>
      <c r="B4">
        <v>0</v>
      </c>
      <c r="C4">
        <v>844641</v>
      </c>
      <c r="D4">
        <v>54</v>
      </c>
      <c r="E4" t="s">
        <v>70</v>
      </c>
      <c r="F4" t="s">
        <v>71</v>
      </c>
      <c r="H4">
        <v>1186</v>
      </c>
      <c r="I4" t="s">
        <v>51</v>
      </c>
      <c r="J4">
        <v>1420106</v>
      </c>
      <c r="K4" t="s">
        <v>69</v>
      </c>
      <c r="L4">
        <v>0</v>
      </c>
      <c r="M4">
        <v>4210218</v>
      </c>
      <c r="N4">
        <v>52</v>
      </c>
      <c r="O4" t="s">
        <v>72</v>
      </c>
      <c r="P4" t="s">
        <v>73</v>
      </c>
      <c r="R4">
        <v>1227</v>
      </c>
      <c r="S4" t="s">
        <v>51</v>
      </c>
      <c r="T4">
        <v>1420141</v>
      </c>
      <c r="U4" t="s">
        <v>74</v>
      </c>
      <c r="V4">
        <v>1</v>
      </c>
      <c r="AD4" t="s">
        <v>64</v>
      </c>
      <c r="AE4" s="159">
        <v>42320</v>
      </c>
      <c r="AF4">
        <v>0</v>
      </c>
      <c r="AG4" t="s">
        <v>51</v>
      </c>
      <c r="AH4" s="28">
        <v>2</v>
      </c>
      <c r="AI4">
        <v>-1684</v>
      </c>
    </row>
    <row r="5" spans="1:35" ht="12.75">
      <c r="A5" s="1">
        <v>4</v>
      </c>
      <c r="B5">
        <v>0</v>
      </c>
      <c r="D5">
        <v>0</v>
      </c>
      <c r="E5" t="s">
        <v>58</v>
      </c>
      <c r="H5">
        <v>0</v>
      </c>
      <c r="J5">
        <v>0</v>
      </c>
      <c r="K5" t="s">
        <v>59</v>
      </c>
      <c r="L5">
        <v>0</v>
      </c>
      <c r="M5">
        <v>4212922</v>
      </c>
      <c r="N5">
        <v>55</v>
      </c>
      <c r="O5" t="s">
        <v>75</v>
      </c>
      <c r="P5" t="s">
        <v>76</v>
      </c>
      <c r="R5">
        <v>1272</v>
      </c>
      <c r="S5" t="s">
        <v>51</v>
      </c>
      <c r="T5">
        <v>1420106</v>
      </c>
      <c r="U5" t="s">
        <v>69</v>
      </c>
      <c r="V5">
        <v>1</v>
      </c>
      <c r="AD5" t="s">
        <v>64</v>
      </c>
      <c r="AE5" s="159">
        <v>42320</v>
      </c>
      <c r="AF5">
        <v>0</v>
      </c>
      <c r="AG5" t="s">
        <v>51</v>
      </c>
      <c r="AH5" s="28">
        <v>2</v>
      </c>
      <c r="AI5">
        <v>-1685</v>
      </c>
    </row>
    <row r="6" spans="1:35" ht="12.75">
      <c r="A6" s="1">
        <v>5</v>
      </c>
      <c r="B6">
        <v>0</v>
      </c>
      <c r="C6">
        <v>4214192</v>
      </c>
      <c r="D6">
        <v>61</v>
      </c>
      <c r="E6" t="s">
        <v>77</v>
      </c>
      <c r="F6" t="s">
        <v>78</v>
      </c>
      <c r="H6">
        <v>1281</v>
      </c>
      <c r="I6" t="s">
        <v>51</v>
      </c>
      <c r="J6">
        <v>1420014</v>
      </c>
      <c r="K6" t="s">
        <v>79</v>
      </c>
      <c r="L6">
        <v>1</v>
      </c>
      <c r="N6">
        <v>0</v>
      </c>
      <c r="O6" t="s">
        <v>58</v>
      </c>
      <c r="R6">
        <v>0</v>
      </c>
      <c r="T6">
        <v>0</v>
      </c>
      <c r="U6" t="s">
        <v>59</v>
      </c>
      <c r="V6">
        <v>0</v>
      </c>
      <c r="AD6" t="s">
        <v>64</v>
      </c>
      <c r="AE6" s="159">
        <v>42320</v>
      </c>
      <c r="AF6">
        <v>0</v>
      </c>
      <c r="AG6" t="s">
        <v>51</v>
      </c>
      <c r="AH6" s="28">
        <v>2</v>
      </c>
      <c r="AI6">
        <v>-1686</v>
      </c>
    </row>
    <row r="7" spans="1:35" ht="12.75">
      <c r="A7" s="1">
        <v>6</v>
      </c>
      <c r="B7">
        <v>0</v>
      </c>
      <c r="C7">
        <v>426083</v>
      </c>
      <c r="D7">
        <v>64</v>
      </c>
      <c r="E7" t="s">
        <v>80</v>
      </c>
      <c r="F7" t="s">
        <v>81</v>
      </c>
      <c r="H7">
        <v>1218</v>
      </c>
      <c r="I7" t="s">
        <v>51</v>
      </c>
      <c r="J7">
        <v>1420117</v>
      </c>
      <c r="K7" t="s">
        <v>63</v>
      </c>
      <c r="L7">
        <v>0</v>
      </c>
      <c r="M7">
        <v>4215008</v>
      </c>
      <c r="N7">
        <v>60</v>
      </c>
      <c r="O7" t="s">
        <v>82</v>
      </c>
      <c r="P7" t="s">
        <v>83</v>
      </c>
      <c r="R7">
        <v>1193</v>
      </c>
      <c r="S7" t="s">
        <v>51</v>
      </c>
      <c r="T7">
        <v>1420025</v>
      </c>
      <c r="U7" t="s">
        <v>84</v>
      </c>
      <c r="V7">
        <v>1</v>
      </c>
      <c r="AD7" t="s">
        <v>64</v>
      </c>
      <c r="AE7" s="159">
        <v>42320</v>
      </c>
      <c r="AF7">
        <v>0</v>
      </c>
      <c r="AG7" t="s">
        <v>51</v>
      </c>
      <c r="AH7" s="28">
        <v>2</v>
      </c>
      <c r="AI7">
        <v>-1687</v>
      </c>
    </row>
    <row r="8" spans="1:35" ht="12.75">
      <c r="A8" s="1">
        <v>7</v>
      </c>
      <c r="B8">
        <v>0</v>
      </c>
      <c r="C8">
        <v>4215909</v>
      </c>
      <c r="D8">
        <v>56</v>
      </c>
      <c r="E8" t="s">
        <v>85</v>
      </c>
      <c r="F8" t="s">
        <v>86</v>
      </c>
      <c r="H8">
        <v>1193</v>
      </c>
      <c r="I8" t="s">
        <v>51</v>
      </c>
      <c r="J8">
        <v>1420160</v>
      </c>
      <c r="K8" t="s">
        <v>87</v>
      </c>
      <c r="L8">
        <v>1</v>
      </c>
      <c r="M8">
        <v>33731</v>
      </c>
      <c r="N8">
        <v>59</v>
      </c>
      <c r="O8" t="s">
        <v>88</v>
      </c>
      <c r="P8" t="s">
        <v>89</v>
      </c>
      <c r="R8">
        <v>1235</v>
      </c>
      <c r="S8" t="s">
        <v>51</v>
      </c>
      <c r="T8">
        <v>1420013</v>
      </c>
      <c r="U8" t="s">
        <v>90</v>
      </c>
      <c r="V8">
        <v>0</v>
      </c>
      <c r="AD8" t="s">
        <v>64</v>
      </c>
      <c r="AE8" s="159">
        <v>42320</v>
      </c>
      <c r="AF8">
        <v>0</v>
      </c>
      <c r="AG8" t="s">
        <v>51</v>
      </c>
      <c r="AH8" s="28">
        <v>2</v>
      </c>
      <c r="AI8">
        <v>-1688</v>
      </c>
    </row>
    <row r="9" spans="1:35" ht="12.75">
      <c r="A9" s="1">
        <v>8</v>
      </c>
      <c r="B9">
        <v>0</v>
      </c>
      <c r="D9">
        <v>0</v>
      </c>
      <c r="E9" t="s">
        <v>58</v>
      </c>
      <c r="H9">
        <v>0</v>
      </c>
      <c r="J9">
        <v>0</v>
      </c>
      <c r="K9" t="s">
        <v>59</v>
      </c>
      <c r="L9">
        <v>0</v>
      </c>
      <c r="M9">
        <v>4214994</v>
      </c>
      <c r="N9">
        <v>62</v>
      </c>
      <c r="O9" t="s">
        <v>91</v>
      </c>
      <c r="P9" t="s">
        <v>92</v>
      </c>
      <c r="R9">
        <v>1284</v>
      </c>
      <c r="S9" t="s">
        <v>51</v>
      </c>
      <c r="T9">
        <v>1420014</v>
      </c>
      <c r="U9" t="s">
        <v>79</v>
      </c>
      <c r="V9">
        <v>1</v>
      </c>
      <c r="AD9" t="s">
        <v>64</v>
      </c>
      <c r="AE9" s="159">
        <v>42320</v>
      </c>
      <c r="AF9">
        <v>0</v>
      </c>
      <c r="AG9" t="s">
        <v>51</v>
      </c>
      <c r="AH9" s="28">
        <v>2</v>
      </c>
      <c r="AI9">
        <v>-1689</v>
      </c>
    </row>
    <row r="10" spans="1:35" ht="12.75">
      <c r="A10" s="1">
        <v>9</v>
      </c>
      <c r="B10">
        <v>0</v>
      </c>
      <c r="C10">
        <v>423348</v>
      </c>
      <c r="D10">
        <v>65</v>
      </c>
      <c r="E10" t="s">
        <v>61</v>
      </c>
      <c r="F10" t="s">
        <v>62</v>
      </c>
      <c r="H10">
        <v>1286</v>
      </c>
      <c r="I10" t="s">
        <v>51</v>
      </c>
      <c r="J10">
        <v>1420117</v>
      </c>
      <c r="K10" t="s">
        <v>63</v>
      </c>
      <c r="L10">
        <v>1</v>
      </c>
      <c r="M10">
        <v>4213539</v>
      </c>
      <c r="N10">
        <v>63</v>
      </c>
      <c r="O10" t="s">
        <v>65</v>
      </c>
      <c r="P10" t="s">
        <v>66</v>
      </c>
      <c r="R10">
        <v>1228</v>
      </c>
      <c r="S10" t="s">
        <v>51</v>
      </c>
      <c r="T10">
        <v>1420156</v>
      </c>
      <c r="U10" t="s">
        <v>67</v>
      </c>
      <c r="V10">
        <v>0</v>
      </c>
      <c r="AD10" t="s">
        <v>64</v>
      </c>
      <c r="AE10" s="159">
        <v>42320</v>
      </c>
      <c r="AF10">
        <v>0</v>
      </c>
      <c r="AG10" s="124" t="s">
        <v>51</v>
      </c>
      <c r="AH10" s="28">
        <v>2</v>
      </c>
      <c r="AI10">
        <v>-1690</v>
      </c>
    </row>
    <row r="11" spans="1:35" ht="12.75">
      <c r="A11" s="1">
        <v>10</v>
      </c>
      <c r="B11">
        <v>0</v>
      </c>
      <c r="C11">
        <v>4210218</v>
      </c>
      <c r="D11">
        <v>52</v>
      </c>
      <c r="E11" t="s">
        <v>72</v>
      </c>
      <c r="F11" t="s">
        <v>73</v>
      </c>
      <c r="H11">
        <v>1227</v>
      </c>
      <c r="I11" t="s">
        <v>51</v>
      </c>
      <c r="J11">
        <v>1420141</v>
      </c>
      <c r="K11" t="s">
        <v>74</v>
      </c>
      <c r="L11">
        <v>0</v>
      </c>
      <c r="M11">
        <v>4212922</v>
      </c>
      <c r="N11">
        <v>55</v>
      </c>
      <c r="O11" t="s">
        <v>75</v>
      </c>
      <c r="P11" t="s">
        <v>76</v>
      </c>
      <c r="R11">
        <v>1272</v>
      </c>
      <c r="S11" t="s">
        <v>51</v>
      </c>
      <c r="T11">
        <v>1420106</v>
      </c>
      <c r="U11" t="s">
        <v>69</v>
      </c>
      <c r="V11">
        <v>1</v>
      </c>
      <c r="AD11" t="s">
        <v>64</v>
      </c>
      <c r="AE11" s="159">
        <v>42320</v>
      </c>
      <c r="AF11">
        <v>0</v>
      </c>
      <c r="AG11" t="s">
        <v>51</v>
      </c>
      <c r="AH11" s="28">
        <v>2</v>
      </c>
      <c r="AI11">
        <v>-1691</v>
      </c>
    </row>
    <row r="12" spans="1:35" ht="12.75">
      <c r="A12" s="1">
        <v>11</v>
      </c>
      <c r="B12">
        <v>0</v>
      </c>
      <c r="C12">
        <v>4214192</v>
      </c>
      <c r="D12">
        <v>61</v>
      </c>
      <c r="E12" t="s">
        <v>77</v>
      </c>
      <c r="F12" t="s">
        <v>78</v>
      </c>
      <c r="H12">
        <v>1281</v>
      </c>
      <c r="I12" t="s">
        <v>51</v>
      </c>
      <c r="J12">
        <v>1420014</v>
      </c>
      <c r="K12" t="s">
        <v>79</v>
      </c>
      <c r="L12">
        <v>1</v>
      </c>
      <c r="M12">
        <v>4215008</v>
      </c>
      <c r="N12">
        <v>60</v>
      </c>
      <c r="O12" t="s">
        <v>82</v>
      </c>
      <c r="P12" t="s">
        <v>83</v>
      </c>
      <c r="R12">
        <v>1193</v>
      </c>
      <c r="S12" t="s">
        <v>51</v>
      </c>
      <c r="T12">
        <v>1420025</v>
      </c>
      <c r="U12" t="s">
        <v>84</v>
      </c>
      <c r="V12">
        <v>0</v>
      </c>
      <c r="AD12" t="s">
        <v>64</v>
      </c>
      <c r="AE12" s="159">
        <v>42320</v>
      </c>
      <c r="AF12">
        <v>0</v>
      </c>
      <c r="AG12" t="s">
        <v>51</v>
      </c>
      <c r="AH12" s="28">
        <v>2</v>
      </c>
      <c r="AI12">
        <v>-1692</v>
      </c>
    </row>
    <row r="13" spans="1:35" ht="12.75">
      <c r="A13" s="1">
        <v>12</v>
      </c>
      <c r="B13">
        <v>0</v>
      </c>
      <c r="C13">
        <v>4215909</v>
      </c>
      <c r="D13">
        <v>56</v>
      </c>
      <c r="E13" t="s">
        <v>85</v>
      </c>
      <c r="F13" t="s">
        <v>86</v>
      </c>
      <c r="H13">
        <v>1193</v>
      </c>
      <c r="I13" t="s">
        <v>51</v>
      </c>
      <c r="J13">
        <v>1420160</v>
      </c>
      <c r="K13" t="s">
        <v>87</v>
      </c>
      <c r="L13">
        <v>0</v>
      </c>
      <c r="M13">
        <v>4214994</v>
      </c>
      <c r="N13">
        <v>62</v>
      </c>
      <c r="O13" t="s">
        <v>91</v>
      </c>
      <c r="P13" t="s">
        <v>92</v>
      </c>
      <c r="R13">
        <v>1284</v>
      </c>
      <c r="S13" t="s">
        <v>51</v>
      </c>
      <c r="T13">
        <v>1420014</v>
      </c>
      <c r="U13" t="s">
        <v>79</v>
      </c>
      <c r="V13">
        <v>1</v>
      </c>
      <c r="AD13" t="s">
        <v>64</v>
      </c>
      <c r="AE13" s="159">
        <v>42320</v>
      </c>
      <c r="AF13">
        <v>0</v>
      </c>
      <c r="AG13" t="s">
        <v>51</v>
      </c>
      <c r="AH13" s="28">
        <v>2</v>
      </c>
      <c r="AI13">
        <v>-1693</v>
      </c>
    </row>
    <row r="14" spans="1:35" ht="12.75">
      <c r="A14" s="1">
        <v>13</v>
      </c>
      <c r="B14">
        <v>0</v>
      </c>
      <c r="C14">
        <v>423348</v>
      </c>
      <c r="D14">
        <v>65</v>
      </c>
      <c r="E14" t="s">
        <v>61</v>
      </c>
      <c r="F14" t="s">
        <v>62</v>
      </c>
      <c r="H14">
        <v>1286</v>
      </c>
      <c r="I14" t="s">
        <v>51</v>
      </c>
      <c r="J14">
        <v>1420117</v>
      </c>
      <c r="K14" t="s">
        <v>63</v>
      </c>
      <c r="L14">
        <v>0</v>
      </c>
      <c r="M14">
        <v>4212922</v>
      </c>
      <c r="N14">
        <v>55</v>
      </c>
      <c r="O14" t="s">
        <v>75</v>
      </c>
      <c r="P14" t="s">
        <v>76</v>
      </c>
      <c r="R14">
        <v>1272</v>
      </c>
      <c r="S14" t="s">
        <v>51</v>
      </c>
      <c r="T14">
        <v>1420106</v>
      </c>
      <c r="U14" t="s">
        <v>69</v>
      </c>
      <c r="V14">
        <v>1</v>
      </c>
      <c r="AD14" t="s">
        <v>64</v>
      </c>
      <c r="AE14" s="159">
        <v>42320</v>
      </c>
      <c r="AF14">
        <v>0</v>
      </c>
      <c r="AG14" s="124" t="s">
        <v>51</v>
      </c>
      <c r="AH14" s="28">
        <v>2</v>
      </c>
      <c r="AI14">
        <v>-1694</v>
      </c>
    </row>
    <row r="15" spans="1:35" ht="12.75">
      <c r="A15" s="1">
        <v>14</v>
      </c>
      <c r="B15">
        <v>0</v>
      </c>
      <c r="C15">
        <v>4214192</v>
      </c>
      <c r="D15">
        <v>61</v>
      </c>
      <c r="E15" t="s">
        <v>77</v>
      </c>
      <c r="F15" t="s">
        <v>78</v>
      </c>
      <c r="H15">
        <v>1281</v>
      </c>
      <c r="I15" t="s">
        <v>51</v>
      </c>
      <c r="J15">
        <v>1420014</v>
      </c>
      <c r="K15" t="s">
        <v>79</v>
      </c>
      <c r="L15">
        <v>1</v>
      </c>
      <c r="M15">
        <v>4214994</v>
      </c>
      <c r="N15">
        <v>62</v>
      </c>
      <c r="O15" t="s">
        <v>91</v>
      </c>
      <c r="P15" t="s">
        <v>92</v>
      </c>
      <c r="R15">
        <v>1284</v>
      </c>
      <c r="S15" t="s">
        <v>51</v>
      </c>
      <c r="T15">
        <v>1420014</v>
      </c>
      <c r="U15" t="s">
        <v>79</v>
      </c>
      <c r="V15">
        <v>0</v>
      </c>
      <c r="AD15" t="s">
        <v>64</v>
      </c>
      <c r="AE15" s="159">
        <v>42320</v>
      </c>
      <c r="AF15">
        <v>0</v>
      </c>
      <c r="AG15" t="s">
        <v>51</v>
      </c>
      <c r="AH15" s="28">
        <v>2</v>
      </c>
      <c r="AI15">
        <v>-1695</v>
      </c>
    </row>
    <row r="16" spans="1:35" ht="12.75">
      <c r="A16" s="1">
        <v>15</v>
      </c>
      <c r="B16">
        <v>0</v>
      </c>
      <c r="C16">
        <v>4212922</v>
      </c>
      <c r="D16">
        <v>55</v>
      </c>
      <c r="E16" t="s">
        <v>75</v>
      </c>
      <c r="F16" t="s">
        <v>76</v>
      </c>
      <c r="H16">
        <v>1272</v>
      </c>
      <c r="I16" t="s">
        <v>51</v>
      </c>
      <c r="J16">
        <v>1420106</v>
      </c>
      <c r="K16" t="s">
        <v>69</v>
      </c>
      <c r="L16">
        <v>0</v>
      </c>
      <c r="M16">
        <v>4214192</v>
      </c>
      <c r="N16">
        <v>61</v>
      </c>
      <c r="O16" t="s">
        <v>77</v>
      </c>
      <c r="P16" t="s">
        <v>78</v>
      </c>
      <c r="R16">
        <v>1281</v>
      </c>
      <c r="S16" t="s">
        <v>51</v>
      </c>
      <c r="T16">
        <v>1420014</v>
      </c>
      <c r="U16" t="s">
        <v>79</v>
      </c>
      <c r="V16">
        <v>1</v>
      </c>
      <c r="AD16" t="s">
        <v>64</v>
      </c>
      <c r="AE16" s="159">
        <v>42320</v>
      </c>
      <c r="AF16">
        <v>0</v>
      </c>
      <c r="AG16" t="s">
        <v>51</v>
      </c>
      <c r="AH16" s="28">
        <v>2</v>
      </c>
      <c r="AI16">
        <v>-1698</v>
      </c>
    </row>
    <row r="17" spans="1:35" ht="12.75">
      <c r="A17" s="1">
        <v>16</v>
      </c>
      <c r="B17">
        <v>0</v>
      </c>
      <c r="C17">
        <v>4213539</v>
      </c>
      <c r="D17">
        <v>63</v>
      </c>
      <c r="E17" t="s">
        <v>65</v>
      </c>
      <c r="F17" t="s">
        <v>66</v>
      </c>
      <c r="H17">
        <v>1228</v>
      </c>
      <c r="I17" t="s">
        <v>51</v>
      </c>
      <c r="J17">
        <v>1420156</v>
      </c>
      <c r="K17" t="s">
        <v>67</v>
      </c>
      <c r="L17">
        <v>1</v>
      </c>
      <c r="M17">
        <v>4210218</v>
      </c>
      <c r="N17">
        <v>52</v>
      </c>
      <c r="O17" t="s">
        <v>72</v>
      </c>
      <c r="P17" t="s">
        <v>73</v>
      </c>
      <c r="R17">
        <v>1227</v>
      </c>
      <c r="S17" t="s">
        <v>51</v>
      </c>
      <c r="T17">
        <v>1420141</v>
      </c>
      <c r="U17" t="s">
        <v>74</v>
      </c>
      <c r="V17">
        <v>0</v>
      </c>
      <c r="AD17" t="s">
        <v>64</v>
      </c>
      <c r="AE17" s="159">
        <v>42320</v>
      </c>
      <c r="AF17">
        <v>0</v>
      </c>
      <c r="AG17" t="s">
        <v>51</v>
      </c>
      <c r="AH17" s="28">
        <v>2</v>
      </c>
      <c r="AI17">
        <v>-1696</v>
      </c>
    </row>
    <row r="18" spans="1:35" ht="12.75">
      <c r="A18" s="1">
        <v>17</v>
      </c>
      <c r="B18">
        <v>0</v>
      </c>
      <c r="C18">
        <v>4215008</v>
      </c>
      <c r="D18">
        <v>60</v>
      </c>
      <c r="E18" t="s">
        <v>82</v>
      </c>
      <c r="F18" t="s">
        <v>83</v>
      </c>
      <c r="H18">
        <v>1193</v>
      </c>
      <c r="I18" t="s">
        <v>51</v>
      </c>
      <c r="J18">
        <v>1420025</v>
      </c>
      <c r="K18" t="s">
        <v>84</v>
      </c>
      <c r="L18">
        <v>0</v>
      </c>
      <c r="M18">
        <v>4215909</v>
      </c>
      <c r="N18">
        <v>56</v>
      </c>
      <c r="O18" t="s">
        <v>85</v>
      </c>
      <c r="P18" t="s">
        <v>86</v>
      </c>
      <c r="R18">
        <v>1193</v>
      </c>
      <c r="S18" t="s">
        <v>51</v>
      </c>
      <c r="T18">
        <v>1420160</v>
      </c>
      <c r="U18" t="s">
        <v>87</v>
      </c>
      <c r="V18">
        <v>1</v>
      </c>
      <c r="AD18" t="s">
        <v>64</v>
      </c>
      <c r="AE18" s="159">
        <v>42320</v>
      </c>
      <c r="AF18">
        <v>0</v>
      </c>
      <c r="AG18" t="s">
        <v>51</v>
      </c>
      <c r="AH18" s="28">
        <v>2</v>
      </c>
      <c r="AI18">
        <v>-1697</v>
      </c>
    </row>
    <row r="19" spans="1:35" ht="12.75">
      <c r="A19" s="1">
        <v>18</v>
      </c>
      <c r="B19">
        <v>0</v>
      </c>
      <c r="C19">
        <v>423348</v>
      </c>
      <c r="D19">
        <v>65</v>
      </c>
      <c r="E19" t="s">
        <v>61</v>
      </c>
      <c r="F19" t="s">
        <v>62</v>
      </c>
      <c r="H19">
        <v>1286</v>
      </c>
      <c r="I19" t="s">
        <v>51</v>
      </c>
      <c r="J19">
        <v>1420117</v>
      </c>
      <c r="K19" t="s">
        <v>63</v>
      </c>
      <c r="L19">
        <v>0</v>
      </c>
      <c r="M19">
        <v>4214994</v>
      </c>
      <c r="N19">
        <v>62</v>
      </c>
      <c r="O19" t="s">
        <v>91</v>
      </c>
      <c r="P19" t="s">
        <v>92</v>
      </c>
      <c r="R19">
        <v>1284</v>
      </c>
      <c r="S19" t="s">
        <v>51</v>
      </c>
      <c r="T19">
        <v>1420014</v>
      </c>
      <c r="U19" t="s">
        <v>79</v>
      </c>
      <c r="V19">
        <v>1</v>
      </c>
      <c r="AD19" t="s">
        <v>64</v>
      </c>
      <c r="AE19" s="159">
        <v>42320</v>
      </c>
      <c r="AF19">
        <v>0</v>
      </c>
      <c r="AG19" t="s">
        <v>51</v>
      </c>
      <c r="AH19" s="28">
        <v>2</v>
      </c>
      <c r="AI19">
        <v>-1699</v>
      </c>
    </row>
    <row r="20" spans="1:35" ht="12.75">
      <c r="A20" s="1">
        <v>19</v>
      </c>
      <c r="B20">
        <v>0</v>
      </c>
      <c r="C20">
        <v>4213539</v>
      </c>
      <c r="D20">
        <v>63</v>
      </c>
      <c r="E20" t="s">
        <v>65</v>
      </c>
      <c r="F20" t="s">
        <v>66</v>
      </c>
      <c r="H20">
        <v>1228</v>
      </c>
      <c r="I20" t="s">
        <v>51</v>
      </c>
      <c r="J20">
        <v>1420156</v>
      </c>
      <c r="K20" t="s">
        <v>67</v>
      </c>
      <c r="L20">
        <v>0</v>
      </c>
      <c r="M20">
        <v>4215909</v>
      </c>
      <c r="N20">
        <v>56</v>
      </c>
      <c r="O20" t="s">
        <v>85</v>
      </c>
      <c r="P20" t="s">
        <v>86</v>
      </c>
      <c r="R20">
        <v>1193</v>
      </c>
      <c r="S20" t="s">
        <v>51</v>
      </c>
      <c r="T20">
        <v>1420160</v>
      </c>
      <c r="U20" t="s">
        <v>87</v>
      </c>
      <c r="V20">
        <v>1</v>
      </c>
      <c r="AD20" t="s">
        <v>64</v>
      </c>
      <c r="AE20" s="159">
        <v>42320</v>
      </c>
      <c r="AF20">
        <v>0</v>
      </c>
      <c r="AG20" s="124" t="s">
        <v>51</v>
      </c>
      <c r="AH20" s="28">
        <v>2</v>
      </c>
      <c r="AI20">
        <v>-1700</v>
      </c>
    </row>
    <row r="21" spans="1:35" ht="12.75">
      <c r="A21" s="1">
        <v>20</v>
      </c>
      <c r="B21">
        <v>0</v>
      </c>
      <c r="C21">
        <v>4210218</v>
      </c>
      <c r="D21">
        <v>52</v>
      </c>
      <c r="E21" t="s">
        <v>72</v>
      </c>
      <c r="F21" t="s">
        <v>73</v>
      </c>
      <c r="H21">
        <v>1227</v>
      </c>
      <c r="I21" t="s">
        <v>51</v>
      </c>
      <c r="J21">
        <v>1420141</v>
      </c>
      <c r="K21" t="s">
        <v>74</v>
      </c>
      <c r="L21">
        <v>0</v>
      </c>
      <c r="M21">
        <v>4215008</v>
      </c>
      <c r="N21">
        <v>60</v>
      </c>
      <c r="O21" t="s">
        <v>82</v>
      </c>
      <c r="P21" t="s">
        <v>83</v>
      </c>
      <c r="R21">
        <v>1193</v>
      </c>
      <c r="S21" t="s">
        <v>51</v>
      </c>
      <c r="T21">
        <v>1420025</v>
      </c>
      <c r="U21" t="s">
        <v>84</v>
      </c>
      <c r="V21">
        <v>0</v>
      </c>
      <c r="AD21" t="s">
        <v>64</v>
      </c>
      <c r="AE21" s="159">
        <v>42320</v>
      </c>
      <c r="AF21">
        <v>0</v>
      </c>
      <c r="AG21" t="s">
        <v>51</v>
      </c>
      <c r="AH21" s="28">
        <v>2</v>
      </c>
      <c r="AI21">
        <v>-1701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3" sqref="B3"/>
    </sheetView>
  </sheetViews>
  <sheetFormatPr defaultColWidth="11.421875" defaultRowHeight="12.75"/>
  <cols>
    <col min="2" max="2" width="23.140625" style="0" bestFit="1" customWidth="1"/>
  </cols>
  <sheetData>
    <row r="1" ht="12.75">
      <c r="A1" t="s">
        <v>55</v>
      </c>
    </row>
    <row r="2" spans="1:2" ht="12.75">
      <c r="A2" t="s">
        <v>1</v>
      </c>
      <c r="B2" s="158" t="s">
        <v>60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8"/>
  <sheetViews>
    <sheetView showGridLines="0" tabSelected="1" zoomScalePageLayoutView="0" workbookViewId="0" topLeftCell="A49">
      <selection activeCell="F85" sqref="F85:Q85"/>
    </sheetView>
  </sheetViews>
  <sheetFormatPr defaultColWidth="10.28125" defaultRowHeight="12.75"/>
  <cols>
    <col min="1" max="1" width="3.7109375" style="41" customWidth="1"/>
    <col min="2" max="4" width="3.7109375" style="47" customWidth="1"/>
    <col min="5" max="5" width="3.7109375" style="41" customWidth="1"/>
    <col min="6" max="7" width="3.7109375" style="47" customWidth="1"/>
    <col min="8" max="8" width="3.7109375" style="41" customWidth="1"/>
    <col min="9" max="12" width="3.7109375" style="47" customWidth="1"/>
    <col min="13" max="13" width="3.7109375" style="41" customWidth="1"/>
    <col min="14" max="15" width="3.7109375" style="47" customWidth="1"/>
    <col min="16" max="16" width="3.7109375" style="41" customWidth="1"/>
    <col min="17" max="20" width="3.7109375" style="47" customWidth="1"/>
    <col min="21" max="21" width="3.7109375" style="41" customWidth="1"/>
    <col min="22" max="23" width="3.7109375" style="47" customWidth="1"/>
    <col min="24" max="24" width="3.7109375" style="41" customWidth="1"/>
    <col min="25" max="28" width="3.7109375" style="47" customWidth="1"/>
    <col min="29" max="29" width="3.7109375" style="41" customWidth="1"/>
    <col min="30" max="31" width="3.7109375" style="47" customWidth="1"/>
    <col min="32" max="32" width="3.7109375" style="41" customWidth="1"/>
    <col min="33" max="41" width="3.7109375" style="47" customWidth="1"/>
    <col min="42" max="42" width="6.28125" style="47" bestFit="1" customWidth="1"/>
    <col min="43" max="43" width="5.7109375" style="47" customWidth="1"/>
    <col min="44" max="44" width="3.7109375" style="47" customWidth="1"/>
    <col min="45" max="45" width="8.7109375" style="47" customWidth="1"/>
    <col min="46" max="46" width="6.7109375" style="47" customWidth="1"/>
    <col min="47" max="47" width="3.7109375" style="49" customWidth="1"/>
    <col min="48" max="58" width="10.28125" style="47" customWidth="1"/>
    <col min="59" max="59" width="5.7109375" style="47" customWidth="1"/>
    <col min="60" max="16384" width="10.28125" style="47" customWidth="1"/>
  </cols>
  <sheetData>
    <row r="1" spans="2:47" ht="15.75" customHeight="1">
      <c r="B1" s="42"/>
      <c r="C1" s="43"/>
      <c r="D1" s="43"/>
      <c r="E1" s="43"/>
      <c r="F1" s="43"/>
      <c r="G1" s="43"/>
      <c r="H1" s="43"/>
      <c r="I1" s="44"/>
      <c r="J1" s="42"/>
      <c r="K1" s="43"/>
      <c r="L1" s="43"/>
      <c r="M1" s="43"/>
      <c r="N1" s="43"/>
      <c r="O1" s="43"/>
      <c r="P1" s="43"/>
      <c r="Q1" s="43"/>
      <c r="R1" s="42"/>
      <c r="S1" s="43"/>
      <c r="T1" s="43"/>
      <c r="U1" s="43"/>
      <c r="V1" s="43"/>
      <c r="W1" s="43"/>
      <c r="X1" s="43"/>
      <c r="Y1" s="44"/>
      <c r="Z1" s="42"/>
      <c r="AA1" s="43"/>
      <c r="AB1" s="43"/>
      <c r="AC1" s="43"/>
      <c r="AD1" s="43"/>
      <c r="AE1" s="43"/>
      <c r="AF1" s="43"/>
      <c r="AG1" s="44"/>
      <c r="AH1" s="165"/>
      <c r="AI1" s="165"/>
      <c r="AJ1" s="165"/>
      <c r="AK1" s="165"/>
      <c r="AL1" s="165"/>
      <c r="AM1" s="165"/>
      <c r="AN1" s="165"/>
      <c r="AO1" s="165"/>
      <c r="AP1" s="45"/>
      <c r="AQ1" s="45"/>
      <c r="AR1" s="45"/>
      <c r="AS1" s="45"/>
      <c r="AT1" s="45"/>
      <c r="AU1" s="46"/>
    </row>
    <row r="2" spans="2:46" ht="15.75" customHeight="1">
      <c r="B2" s="48" t="s">
        <v>48</v>
      </c>
      <c r="C2" s="48"/>
      <c r="D2" s="48"/>
      <c r="E2" s="48"/>
      <c r="F2" s="48"/>
      <c r="G2" s="48"/>
      <c r="H2" s="48"/>
      <c r="I2" s="48"/>
      <c r="J2" s="48" t="s">
        <v>46</v>
      </c>
      <c r="K2" s="48"/>
      <c r="L2" s="48"/>
      <c r="M2" s="48"/>
      <c r="N2" s="48"/>
      <c r="O2" s="48"/>
      <c r="P2" s="48"/>
      <c r="Q2" s="48"/>
      <c r="R2" s="48" t="s">
        <v>47</v>
      </c>
      <c r="S2" s="48"/>
      <c r="T2" s="48"/>
      <c r="U2" s="48"/>
      <c r="V2" s="48"/>
      <c r="W2" s="48"/>
      <c r="X2" s="48"/>
      <c r="Y2" s="48"/>
      <c r="Z2" s="48" t="s">
        <v>0</v>
      </c>
      <c r="AA2" s="48"/>
      <c r="AB2" s="48"/>
      <c r="AC2" s="48"/>
      <c r="AD2" s="48"/>
      <c r="AE2" s="48"/>
      <c r="AF2" s="48"/>
      <c r="AG2" s="48"/>
      <c r="AH2" s="162"/>
      <c r="AI2" s="162"/>
      <c r="AJ2" s="162"/>
      <c r="AK2" s="162"/>
      <c r="AL2" s="162"/>
      <c r="AM2" s="162"/>
      <c r="AN2" s="162"/>
      <c r="AO2" s="162"/>
      <c r="AP2" s="39"/>
      <c r="AQ2" s="39"/>
      <c r="AR2" s="39"/>
      <c r="AS2" s="39"/>
      <c r="AT2" s="39"/>
    </row>
    <row r="3" spans="2:46" ht="15.75" customHeight="1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</row>
    <row r="4" spans="1:46" ht="12" customHeight="1">
      <c r="A4" s="122">
        <v>1</v>
      </c>
      <c r="B4" s="50">
        <f>IF(VLOOKUP(B6,NP,4,FALSE)=0,"",VLOOKUP(B6,NP,4,FALSE))</f>
        <v>65</v>
      </c>
      <c r="C4" s="51" t="str">
        <f>IF(B4="","",CONCATENATE(VLOOKUP(B6,NP,5,FALSE),"  ",VLOOKUP(B6,NP,6,FALSE)))</f>
        <v>MASSON  Xavier</v>
      </c>
      <c r="D4" s="51"/>
      <c r="E4" s="126"/>
      <c r="F4" s="51"/>
      <c r="G4" s="51"/>
      <c r="H4" s="126"/>
      <c r="I4" s="51"/>
      <c r="J4" s="52"/>
      <c r="K4" s="52"/>
      <c r="L4" s="52"/>
      <c r="M4" s="145"/>
      <c r="N4" s="52"/>
      <c r="O4" s="52"/>
      <c r="P4" s="145"/>
      <c r="Q4" s="52"/>
      <c r="R4" s="52"/>
      <c r="S4" s="52"/>
      <c r="T4" s="52"/>
      <c r="U4" s="145"/>
      <c r="V4" s="52"/>
      <c r="W4" s="52"/>
      <c r="X4" s="145"/>
      <c r="Y4" s="52"/>
      <c r="Z4" s="52"/>
      <c r="AA4" s="52"/>
      <c r="AB4" s="52"/>
      <c r="AC4" s="145"/>
      <c r="AD4" s="52"/>
      <c r="AE4" s="52"/>
      <c r="AF4" s="145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</row>
    <row r="5" spans="1:10" ht="12" customHeight="1">
      <c r="A5" s="122"/>
      <c r="B5" s="53"/>
      <c r="C5" s="54" t="str">
        <f>IF(B4="","",CONCATENATE(VLOOKUP(B6,NP,8,FALSE)," pts - ",VLOOKUP(B6,NP,11,FALSE)))</f>
        <v>1286 pts - VILLARS TT</v>
      </c>
      <c r="D5" s="54"/>
      <c r="E5" s="48"/>
      <c r="F5" s="54"/>
      <c r="G5" s="54"/>
      <c r="H5" s="48"/>
      <c r="I5" s="54"/>
      <c r="J5" s="123">
        <v>1</v>
      </c>
    </row>
    <row r="6" spans="1:17" ht="12" customHeight="1">
      <c r="A6" s="122"/>
      <c r="B6" s="56">
        <v>1</v>
      </c>
      <c r="C6" s="29" t="s">
        <v>45</v>
      </c>
      <c r="D6" s="29"/>
      <c r="E6" s="129">
        <f>IF(VLOOKUP(B6,NP,32,FALSE)="","",IF(VLOOKUP(B6,NP,32,FALSE)=0,"",VLOOKUP(B6,NP,32,FALSE)))</f>
      </c>
      <c r="F6" s="30">
        <f>IF(VLOOKUP(B6,NP,33,FALSE)="","",IF(VLOOKUP(B6,NP,34,FALSE)=2,"",VLOOKUP(B6,NP,34,FALSE)))</f>
      </c>
      <c r="G6" s="30"/>
      <c r="H6" s="139" t="str">
        <f>IF(VLOOKUP(B6,NP,33,FALSE)="","",IF(VLOOKUP(B6,NP,33,FALSE)=0,"",VLOOKUP(B6,NP,33,FALSE)))</f>
        <v> </v>
      </c>
      <c r="I6" s="31"/>
      <c r="J6" s="57">
        <f>IF(VLOOKUP(J9,NP,4,FALSE)=0,"",VLOOKUP(J9,NP,4,FALSE))</f>
        <v>65</v>
      </c>
      <c r="K6" s="51" t="str">
        <f>IF(J6="","",CONCATENATE(VLOOKUP(J9,NP,5,FALSE),"  ",VLOOKUP(J9,NP,6,FALSE)))</f>
        <v>MASSON  Xavier</v>
      </c>
      <c r="L6" s="51"/>
      <c r="M6" s="126"/>
      <c r="N6" s="51"/>
      <c r="O6" s="51"/>
      <c r="P6" s="126"/>
      <c r="Q6" s="51"/>
    </row>
    <row r="7" spans="1:18" ht="12" customHeight="1">
      <c r="A7" s="122"/>
      <c r="B7" s="3"/>
      <c r="C7" s="2"/>
      <c r="D7" s="2"/>
      <c r="E7" s="130"/>
      <c r="F7" s="2"/>
      <c r="G7" s="2"/>
      <c r="H7" s="130"/>
      <c r="I7" s="58"/>
      <c r="J7" s="59"/>
      <c r="K7" s="54" t="str">
        <f>IF(J6="","",CONCATENATE(VLOOKUP(J9,NP,8,FALSE)," pts - ",VLOOKUP(J9,NP,11,FALSE)))</f>
        <v>1286 pts - VILLARS TT</v>
      </c>
      <c r="L7" s="54"/>
      <c r="M7" s="48"/>
      <c r="N7" s="54"/>
      <c r="O7" s="54"/>
      <c r="P7" s="48"/>
      <c r="Q7" s="54"/>
      <c r="R7" s="55"/>
    </row>
    <row r="8" spans="1:18" ht="12" customHeight="1">
      <c r="A8" s="122">
        <v>16</v>
      </c>
      <c r="B8" s="50">
        <f>IF(VLOOKUP(B6,NP,14,FALSE)=0,"",VLOOKUP(B6,NP,14,FALSE))</f>
      </c>
      <c r="C8" s="51">
        <f>IF(B8="","",CONCATENATE(VLOOKUP(B6,NP,15,FALSE),"  ",VLOOKUP(B6,NP,16,FALSE)))</f>
      </c>
      <c r="D8" s="4"/>
      <c r="E8" s="125"/>
      <c r="F8" s="4"/>
      <c r="G8" s="4"/>
      <c r="H8" s="125"/>
      <c r="I8" s="5"/>
      <c r="J8" s="60"/>
      <c r="K8" s="54">
        <f>IF(J6="","",CONCATENATE(IF(VLOOKUP(B6,NP,23,FALSE)="","",IF(VLOOKUP(B6,NP,12,FALSE)=1,VLOOKUP(B6,NP,23,FALSE),-VLOOKUP(B6,NP,23,FALSE))),IF(VLOOKUP(B6,NP,24,FALSE)="","",CONCATENATE(" / ",IF(VLOOKUP(B6,NP,12,FALSE)=1,VLOOKUP(B6,NP,24,FALSE),-VLOOKUP(B6,NP,24,FALSE)))),IF(VLOOKUP(B6,NP,25,FALSE)="","",CONCATENATE(" / ",IF(VLOOKUP(B6,NP,12,FALSE)=1,VLOOKUP(B6,NP,25,FALSE),-VLOOKUP(B6,NP,25,FALSE)))),IF(VLOOKUP(B6,NP,26,FALSE)="","",CONCATENATE(" / ",IF(VLOOKUP(B6,NP,12,FALSE)=1,VLOOKUP(B6,NP,26,FALSE),-VLOOKUP(B6,NP,26,FALSE)))),IF(VLOOKUP(B6,NP,27,FALSE)="","",CONCATENATE(" / ",IF(VLOOKUP(B6,NP,12,FALSE)=1,VLOOKUP(B6,NP,27,FALSE),-VLOOKUP(B6,NP,27,FALSE)))),IF(VLOOKUP(B6,NP,28)="","",CONCATENATE(" / ",IF(VLOOKUP(B6,NP,12)=1,VLOOKUP(B6,NP,28),-VLOOKUP(B6,NP,28)))),IF(VLOOKUP(B6,NP,29)="","",CONCATENATE(" / ",IF(VLOOKUP(B6,NP,12)=1,VLOOKUP(B6,NP,29),-VLOOKUP(B6,NP,29))))))</f>
      </c>
      <c r="L8" s="54"/>
      <c r="M8" s="48"/>
      <c r="N8" s="54"/>
      <c r="O8" s="54"/>
      <c r="P8" s="48"/>
      <c r="Q8" s="54"/>
      <c r="R8" s="123">
        <v>1</v>
      </c>
    </row>
    <row r="9" spans="1:25" ht="12" customHeight="1">
      <c r="A9" s="122"/>
      <c r="B9" s="3"/>
      <c r="C9" s="54">
        <f>IF(B8="","",CONCATENATE(VLOOKUP(B6,NP,18,FALSE)," pts - ",VLOOKUP(B6,NP,21,FALSE)))</f>
      </c>
      <c r="D9" s="54"/>
      <c r="E9" s="48"/>
      <c r="F9" s="54"/>
      <c r="G9" s="54"/>
      <c r="H9" s="48"/>
      <c r="I9" s="54"/>
      <c r="J9" s="27">
        <v>9</v>
      </c>
      <c r="K9" s="29" t="s">
        <v>45</v>
      </c>
      <c r="L9" s="29"/>
      <c r="M9" s="129">
        <f>IF(VLOOKUP(J9,NP,32,FALSE)="","",IF(VLOOKUP(J9,NP,32,FALSE)=0,"",VLOOKUP(J9,NP,32,FALSE)))</f>
      </c>
      <c r="N9" s="30">
        <f>IF(VLOOKUP(J9,NP,33,FALSE)="","",IF(VLOOKUP(J9,NP,34,FALSE)=2,"",VLOOKUP(J9,NP,34,FALSE)))</f>
      </c>
      <c r="O9" s="30"/>
      <c r="P9" s="139" t="str">
        <f>IF(VLOOKUP(J9,NP,33,FALSE)="","",IF(VLOOKUP(J9,NP,33,FALSE)=0,"",VLOOKUP(J9,NP,33,FALSE)))</f>
        <v> </v>
      </c>
      <c r="Q9" s="31"/>
      <c r="R9" s="57">
        <f>IF(VLOOKUP(R15,NP,4,FALSE)=0,"",VLOOKUP(R15,NP,4,FALSE))</f>
        <v>65</v>
      </c>
      <c r="S9" s="51" t="str">
        <f>IF(R9="","",CONCATENATE(VLOOKUP(R15,NP,5,FALSE),"  ",VLOOKUP(R15,NP,6,FALSE)))</f>
        <v>MASSON  Xavier</v>
      </c>
      <c r="T9" s="51"/>
      <c r="U9" s="126"/>
      <c r="V9" s="51"/>
      <c r="W9" s="51"/>
      <c r="X9" s="126"/>
      <c r="Y9" s="51"/>
    </row>
    <row r="10" spans="1:26" ht="12" customHeight="1">
      <c r="A10" s="122">
        <v>9</v>
      </c>
      <c r="B10" s="50">
        <f>IF(VLOOKUP(B12,NP,4,FALSE)=0,"",VLOOKUP(B12,NP,4,FALSE))</f>
        <v>63</v>
      </c>
      <c r="C10" s="51" t="str">
        <f>IF(B10="","",CONCATENATE(VLOOKUP(B12,NP,5,FALSE),"  ",VLOOKUP(B12,NP,6,FALSE)))</f>
        <v>GROSDENIS  Johann</v>
      </c>
      <c r="D10" s="51"/>
      <c r="E10" s="126"/>
      <c r="F10" s="51"/>
      <c r="G10" s="51"/>
      <c r="H10" s="126"/>
      <c r="I10" s="51"/>
      <c r="J10" s="6"/>
      <c r="K10" s="7"/>
      <c r="L10" s="7"/>
      <c r="M10" s="146"/>
      <c r="N10" s="7"/>
      <c r="O10" s="7"/>
      <c r="P10" s="146"/>
      <c r="Q10" s="8"/>
      <c r="R10" s="59"/>
      <c r="S10" s="61" t="str">
        <f>IF(R9="","",CONCATENATE(VLOOKUP(R15,NP,8,FALSE)," pts - ",VLOOKUP(R15,NP,11,FALSE)))</f>
        <v>1286 pts - VILLARS TT</v>
      </c>
      <c r="T10" s="61"/>
      <c r="U10" s="147"/>
      <c r="V10" s="61"/>
      <c r="W10" s="61"/>
      <c r="X10" s="147"/>
      <c r="Y10" s="61"/>
      <c r="Z10" s="55"/>
    </row>
    <row r="11" spans="1:26" ht="12" customHeight="1">
      <c r="A11" s="122"/>
      <c r="B11" s="53"/>
      <c r="C11" s="54" t="str">
        <f>IF(B10="","",CONCATENATE(VLOOKUP(B12,NP,8,FALSE)," pts - ",VLOOKUP(B12,NP,11,FALSE)))</f>
        <v>1228 pts - ROANNE MABLY TT</v>
      </c>
      <c r="D11" s="54"/>
      <c r="E11" s="48"/>
      <c r="F11" s="54"/>
      <c r="G11" s="54"/>
      <c r="H11" s="48"/>
      <c r="I11" s="54"/>
      <c r="J11" s="9"/>
      <c r="K11" s="2"/>
      <c r="L11" s="7"/>
      <c r="M11" s="146"/>
      <c r="N11" s="7"/>
      <c r="O11" s="7"/>
      <c r="P11" s="146"/>
      <c r="Q11" s="8"/>
      <c r="R11" s="60"/>
      <c r="S11" s="61">
        <f>IF(R9="","",CONCATENATE(IF(VLOOKUP(J9,NP,23,FALSE)="","",IF(VLOOKUP(J9,NP,12,FALSE)=1,VLOOKUP(J9,NP,23,FALSE),-VLOOKUP(J9,NP,23,FALSE))),IF(VLOOKUP(J9,NP,24,FALSE)="","",CONCATENATE(" / ",IF(VLOOKUP(J9,NP,12,FALSE)=1,VLOOKUP(J9,NP,24,FALSE),-VLOOKUP(J9,NP,24,FALSE)))),IF(VLOOKUP(J9,NP,25,FALSE)="","",CONCATENATE(" / ",IF(VLOOKUP(J9,NP,12,FALSE)=1,VLOOKUP(J9,NP,25,FALSE),-VLOOKUP(J9,NP,25,FALSE)))),IF(VLOOKUP(J9,NP,26,FALSE)="","",CONCATENATE(" / ",IF(VLOOKUP(J9,NP,12,FALSE)=1,VLOOKUP(J9,NP,26,FALSE),-VLOOKUP(J9,NP,26,FALSE)))),IF(VLOOKUP(J9,NP,27,FALSE)="","",CONCATENATE(" / ",IF(VLOOKUP(J9,NP,12,FALSE)=1,VLOOKUP(J9,NP,27,FALSE),-VLOOKUP(J9,NP,27,FALSE)))),IF(VLOOKUP(J9,NP,28)="","",CONCATENATE(" / ",IF(VLOOKUP(J9,NP,12)=1,VLOOKUP(J9,NP,28),-VLOOKUP(J9,NP,28)))),IF(VLOOKUP(J9,NP,29)="","",CONCATENATE(" / ",IF(VLOOKUP(J9,NP,12)=1,VLOOKUP(J9,NP,29),-VLOOKUP(J9,NP,29))))))</f>
      </c>
      <c r="T11" s="61"/>
      <c r="U11" s="147"/>
      <c r="V11" s="61"/>
      <c r="W11" s="61"/>
      <c r="X11" s="147"/>
      <c r="Y11" s="61"/>
      <c r="Z11" s="55"/>
    </row>
    <row r="12" spans="1:26" ht="12" customHeight="1">
      <c r="A12" s="122"/>
      <c r="B12" s="56">
        <v>2</v>
      </c>
      <c r="C12" s="29" t="s">
        <v>45</v>
      </c>
      <c r="D12" s="29"/>
      <c r="E12" s="129">
        <f>IF(VLOOKUP(B12,NP,32,FALSE)="","",IF(VLOOKUP(B12,NP,32,FALSE)=0,"",VLOOKUP(B12,NP,32,FALSE)))</f>
      </c>
      <c r="F12" s="30">
        <f>IF(VLOOKUP(B12,NP,33,FALSE)="","",IF(VLOOKUP(B12,NP,34,FALSE)=2,"",VLOOKUP(B12,NP,34,FALSE)))</f>
      </c>
      <c r="G12" s="30"/>
      <c r="H12" s="139" t="str">
        <f>IF(VLOOKUP(B12,NP,33,FALSE)="","",IF(VLOOKUP(B12,NP,33,FALSE)=0,"",VLOOKUP(B12,NP,33,FALSE)))</f>
        <v> </v>
      </c>
      <c r="I12" s="31"/>
      <c r="J12" s="57">
        <f>IF(VLOOKUP(J9,NP,14,FALSE)=0,"",VLOOKUP(J9,NP,14,FALSE))</f>
        <v>63</v>
      </c>
      <c r="K12" s="51" t="str">
        <f>IF(J12="","",CONCATENATE(VLOOKUP(J9,NP,15,FALSE),"  ",VLOOKUP(J9,NP,16,FALSE)))</f>
        <v>GROSDENIS  Johann</v>
      </c>
      <c r="L12" s="51"/>
      <c r="M12" s="126"/>
      <c r="N12" s="51"/>
      <c r="O12" s="51"/>
      <c r="P12" s="126"/>
      <c r="Q12" s="51"/>
      <c r="R12" s="55"/>
      <c r="Y12" s="34"/>
      <c r="Z12" s="55"/>
    </row>
    <row r="13" spans="1:26" ht="12" customHeight="1">
      <c r="A13" s="122"/>
      <c r="B13" s="3"/>
      <c r="C13" s="2"/>
      <c r="D13" s="2"/>
      <c r="E13" s="130"/>
      <c r="F13" s="2"/>
      <c r="G13" s="2"/>
      <c r="H13" s="130"/>
      <c r="I13" s="58"/>
      <c r="J13" s="123">
        <v>8</v>
      </c>
      <c r="K13" s="62" t="str">
        <f>IF(J12="","",CONCATENATE(VLOOKUP(J9,NP,18,FALSE)," pts - ",VLOOKUP(J9,NP,21,FALSE)))</f>
        <v>1228 pts - ROANNE MABLY TT</v>
      </c>
      <c r="L13" s="62"/>
      <c r="M13" s="131"/>
      <c r="N13" s="62"/>
      <c r="O13" s="62"/>
      <c r="P13" s="131"/>
      <c r="Q13" s="62"/>
      <c r="R13" s="34"/>
      <c r="Y13" s="34"/>
      <c r="Z13" s="55"/>
    </row>
    <row r="14" spans="1:26" ht="12" customHeight="1">
      <c r="A14" s="122">
        <v>8</v>
      </c>
      <c r="B14" s="50">
        <f>IF(VLOOKUP(B12,NP,14,FALSE)=0,"",VLOOKUP(B12,NP,14,FALSE))</f>
        <v>57</v>
      </c>
      <c r="C14" s="51" t="str">
        <f>IF(B14="","",CONCATENATE(VLOOKUP(B12,NP,15,FALSE),"  ",VLOOKUP(B12,NP,16,FALSE)))</f>
        <v>LENTINI  Damien</v>
      </c>
      <c r="D14" s="4"/>
      <c r="E14" s="125"/>
      <c r="F14" s="4"/>
      <c r="G14" s="4"/>
      <c r="H14" s="125"/>
      <c r="I14" s="5"/>
      <c r="J14" s="60"/>
      <c r="K14" s="54">
        <f>IF(J12="","",CONCATENATE(IF(VLOOKUP(B12,NP,23,FALSE)="","",IF(VLOOKUP(B12,NP,12,FALSE)=1,VLOOKUP(B12,NP,23,FALSE),-VLOOKUP(B12,NP,23,FALSE))),IF(VLOOKUP(B12,NP,24,FALSE)="","",CONCATENATE(" / ",IF(VLOOKUP(B12,NP,12,FALSE)=1,VLOOKUP(B12,NP,24,FALSE),-VLOOKUP(B12,NP,24,FALSE)))),IF(VLOOKUP(B12,NP,25,FALSE)="","",CONCATENATE(" / ",IF(VLOOKUP(B12,NP,12,FALSE)=1,VLOOKUP(B12,NP,25,FALSE),-VLOOKUP(B12,NP,25,FALSE)))),IF(VLOOKUP(B12,NP,26,FALSE)="","",CONCATENATE(" / ",IF(VLOOKUP(B12,NP,12,FALSE)=1,VLOOKUP(B12,NP,26,FALSE),-VLOOKUP(B12,NP,26,FALSE)))),IF(VLOOKUP(B12,NP,27,FALSE)="","",CONCATENATE(" / ",IF(VLOOKUP(B12,NP,12,FALSE)=1,VLOOKUP(B12,NP,27,FALSE),-VLOOKUP(B12,NP,27,FALSE)))),IF(VLOOKUP(B12,NP,28)="","",CONCATENATE(" / ",IF(VLOOKUP(B12,NP,12)=1,VLOOKUP(B12,NP,28),-VLOOKUP(B12,NP,28)))),IF(VLOOKUP(B12,NP,29)="","",CONCATENATE(" / ",IF(VLOOKUP(B12,NP,12)=1,VLOOKUP(B12,NP,29),-VLOOKUP(B12,NP,29))))))</f>
      </c>
      <c r="L14" s="54"/>
      <c r="M14" s="48"/>
      <c r="N14" s="54"/>
      <c r="O14" s="54"/>
      <c r="P14" s="48"/>
      <c r="Q14" s="54"/>
      <c r="R14" s="34"/>
      <c r="Y14" s="34"/>
      <c r="Z14" s="123">
        <v>1</v>
      </c>
    </row>
    <row r="15" spans="1:33" ht="12" customHeight="1">
      <c r="A15" s="122"/>
      <c r="B15" s="3"/>
      <c r="C15" s="54" t="str">
        <f>IF(B14="","",CONCATENATE(VLOOKUP(B12,NP,18,FALSE)," pts - ",VLOOKUP(B12,NP,21,FALSE)))</f>
        <v>1129 pts - TTGC</v>
      </c>
      <c r="D15" s="54"/>
      <c r="E15" s="48"/>
      <c r="F15" s="54"/>
      <c r="G15" s="54"/>
      <c r="H15" s="48"/>
      <c r="I15" s="54"/>
      <c r="J15" s="10"/>
      <c r="K15" s="63"/>
      <c r="L15" s="63"/>
      <c r="M15" s="140"/>
      <c r="N15" s="11"/>
      <c r="O15" s="11"/>
      <c r="P15" s="140"/>
      <c r="Q15" s="63"/>
      <c r="R15" s="64">
        <v>13</v>
      </c>
      <c r="S15" s="29" t="s">
        <v>45</v>
      </c>
      <c r="T15" s="29"/>
      <c r="U15" s="129">
        <f>IF(VLOOKUP(R15,NP,32,FALSE)="","",IF(VLOOKUP(R15,NP,32,FALSE)=0,"",VLOOKUP(R15,NP,32,FALSE)))</f>
      </c>
      <c r="V15" s="30">
        <f>IF(VLOOKUP(R15,NP,33,FALSE)="","",IF(VLOOKUP(R15,NP,34,FALSE)=2,"",VLOOKUP(R15,NP,34,FALSE)))</f>
      </c>
      <c r="W15" s="30"/>
      <c r="X15" s="139" t="str">
        <f>IF(VLOOKUP(R15,NP,33,FALSE)="","",IF(VLOOKUP(R15,NP,33,FALSE)=0,"",VLOOKUP(R15,NP,33,FALSE)))</f>
        <v> </v>
      </c>
      <c r="Y15" s="31"/>
      <c r="Z15" s="57">
        <f>IF(VLOOKUP(Z27,NP,4,FALSE)=0,"",VLOOKUP(Z27,NP,4,FALSE))</f>
        <v>55</v>
      </c>
      <c r="AA15" s="51" t="str">
        <f>IF(Z15="","",CONCATENATE(VLOOKUP(Z27,NP,5,FALSE),"  ",VLOOKUP(Z27,NP,6,FALSE)))</f>
        <v>MARC  Aurelien</v>
      </c>
      <c r="AB15" s="51"/>
      <c r="AC15" s="126"/>
      <c r="AD15" s="51"/>
      <c r="AE15" s="51"/>
      <c r="AF15" s="126"/>
      <c r="AG15" s="51"/>
    </row>
    <row r="16" spans="1:34" ht="12" customHeight="1">
      <c r="A16" s="122">
        <v>5</v>
      </c>
      <c r="B16" s="50">
        <f>IF(VLOOKUP(B18,NP,4,FALSE)=0,"",VLOOKUP(B18,NP,4,FALSE))</f>
        <v>54</v>
      </c>
      <c r="C16" s="51" t="str">
        <f>IF(B16="","",CONCATENATE(VLOOKUP(B18,NP,5,FALSE),"  ",VLOOKUP(B18,NP,6,FALSE)))</f>
        <v>PONSONNAILLE  Guillaume</v>
      </c>
      <c r="D16" s="51"/>
      <c r="E16" s="126"/>
      <c r="F16" s="51"/>
      <c r="G16" s="51"/>
      <c r="H16" s="126"/>
      <c r="I16" s="51"/>
      <c r="J16" s="6"/>
      <c r="K16" s="7"/>
      <c r="L16" s="7"/>
      <c r="M16" s="146"/>
      <c r="N16" s="7"/>
      <c r="O16" s="7"/>
      <c r="P16" s="146"/>
      <c r="Q16" s="8"/>
      <c r="Y16" s="34"/>
      <c r="Z16" s="59"/>
      <c r="AA16" s="61" t="str">
        <f>IF(Z15="","",CONCATENATE(VLOOKUP(Z27,NP,8,FALSE)," pts - ",VLOOKUP(Z27,NP,11,FALSE)))</f>
        <v>1272 pts - TTGC</v>
      </c>
      <c r="AB16" s="61"/>
      <c r="AC16" s="147"/>
      <c r="AD16" s="61"/>
      <c r="AE16" s="61"/>
      <c r="AF16" s="147"/>
      <c r="AG16" s="61"/>
      <c r="AH16" s="55"/>
    </row>
    <row r="17" spans="1:34" ht="12" customHeight="1">
      <c r="A17" s="122"/>
      <c r="B17" s="53"/>
      <c r="C17" s="54" t="str">
        <f>IF(B16="","",CONCATENATE(VLOOKUP(B18,NP,8,FALSE)," pts - ",VLOOKUP(B18,NP,11,FALSE)))</f>
        <v>1186 pts - TTGC</v>
      </c>
      <c r="D17" s="54"/>
      <c r="E17" s="48"/>
      <c r="F17" s="54"/>
      <c r="G17" s="54"/>
      <c r="H17" s="48"/>
      <c r="I17" s="54"/>
      <c r="J17" s="123">
        <v>5</v>
      </c>
      <c r="K17" s="2"/>
      <c r="L17" s="7"/>
      <c r="M17" s="146"/>
      <c r="N17" s="7"/>
      <c r="O17" s="7"/>
      <c r="P17" s="146"/>
      <c r="Q17" s="8"/>
      <c r="Y17" s="34"/>
      <c r="Z17" s="60"/>
      <c r="AA17" s="61">
        <f>IF(Z15="","",CONCATENATE(IF(VLOOKUP(R15,NP,23,FALSE)="","",IF(VLOOKUP(R15,NP,12,FALSE)=1,VLOOKUP(R15,NP,23,FALSE),-VLOOKUP(R15,NP,23,FALSE))),IF(VLOOKUP(R15,NP,24,FALSE)="","",CONCATENATE(" / ",IF(VLOOKUP(R15,NP,12,FALSE)=1,VLOOKUP(R15,NP,24,FALSE),-VLOOKUP(R15,NP,24,FALSE)))),IF(VLOOKUP(R15,NP,25,FALSE)="","",CONCATENATE(" / ",IF(VLOOKUP(R15,NP,12,FALSE)=1,VLOOKUP(R15,NP,25,FALSE),-VLOOKUP(R15,NP,25,FALSE)))),IF(VLOOKUP(R15,NP,26,FALSE)="","",CONCATENATE(" / ",IF(VLOOKUP(R15,NP,12,FALSE)=1,VLOOKUP(R15,NP,26,FALSE),-VLOOKUP(R15,NP,26,FALSE)))),IF(VLOOKUP(R15,NP,27,FALSE)="","",CONCATENATE(" / ",IF(VLOOKUP(R15,NP,12,FALSE)=1,VLOOKUP(R15,NP,27,FALSE),-VLOOKUP(R15,NP,27,FALSE)))),IF(VLOOKUP(R15,NP,28)="","",CONCATENATE(" / ",IF(VLOOKUP(R15,NP,12)=1,VLOOKUP(R15,NP,28),-VLOOKUP(R15,NP,28)))),IF(VLOOKUP(R15,NP,29)="","",CONCATENATE(" / ",IF(VLOOKUP(R15,NP,12)=1,VLOOKUP(R15,NP,29),-VLOOKUP(R15,NP,29))))))</f>
      </c>
      <c r="AB17" s="61"/>
      <c r="AC17" s="147"/>
      <c r="AD17" s="61"/>
      <c r="AE17" s="61"/>
      <c r="AF17" s="147"/>
      <c r="AG17" s="61"/>
      <c r="AH17" s="55"/>
    </row>
    <row r="18" spans="1:34" ht="12" customHeight="1">
      <c r="A18" s="122"/>
      <c r="B18" s="56">
        <v>3</v>
      </c>
      <c r="C18" s="29" t="s">
        <v>45</v>
      </c>
      <c r="D18" s="29"/>
      <c r="E18" s="129">
        <f>IF(VLOOKUP(B18,NP,32,FALSE)="","",IF(VLOOKUP(B18,NP,32,FALSE)=0,"",VLOOKUP(B18,NP,32,FALSE)))</f>
      </c>
      <c r="F18" s="30">
        <f>IF(VLOOKUP(B18,NP,33,FALSE)="","",IF(VLOOKUP(B18,NP,34,FALSE)=2,"",VLOOKUP(B18,NP,34,FALSE)))</f>
      </c>
      <c r="G18" s="30"/>
      <c r="H18" s="139" t="str">
        <f>IF(VLOOKUP(B18,NP,33,FALSE)="","",IF(VLOOKUP(B18,NP,33,FALSE)=0,"",VLOOKUP(B18,NP,33,FALSE)))</f>
        <v> </v>
      </c>
      <c r="I18" s="31"/>
      <c r="J18" s="57">
        <f>IF(VLOOKUP(J21,NP,4,FALSE)=0,"",VLOOKUP(J21,NP,4,FALSE))</f>
        <v>52</v>
      </c>
      <c r="K18" s="51" t="str">
        <f>IF(J18="","",CONCATENATE(VLOOKUP(J21,NP,5,FALSE),"  ",VLOOKUP(J21,NP,6,FALSE)))</f>
        <v>MAINAS  Yannik</v>
      </c>
      <c r="L18" s="51"/>
      <c r="M18" s="126"/>
      <c r="N18" s="51"/>
      <c r="O18" s="51"/>
      <c r="P18" s="126"/>
      <c r="Q18" s="51"/>
      <c r="Y18" s="34"/>
      <c r="Z18" s="55"/>
      <c r="AG18" s="34"/>
      <c r="AH18" s="55"/>
    </row>
    <row r="19" spans="1:34" ht="12" customHeight="1">
      <c r="A19" s="122"/>
      <c r="B19" s="3"/>
      <c r="C19" s="2"/>
      <c r="D19" s="2"/>
      <c r="E19" s="130"/>
      <c r="F19" s="2"/>
      <c r="G19" s="2"/>
      <c r="H19" s="130"/>
      <c r="I19" s="58"/>
      <c r="J19" s="59"/>
      <c r="K19" s="61" t="str">
        <f>IF(J18="","",CONCATENATE(VLOOKUP(J21,NP,8,FALSE)," pts - ",VLOOKUP(J21,NP,11,FALSE)))</f>
        <v>1227 pts - BRIENNON TT</v>
      </c>
      <c r="L19" s="61"/>
      <c r="M19" s="147"/>
      <c r="N19" s="61"/>
      <c r="O19" s="61"/>
      <c r="P19" s="147"/>
      <c r="Q19" s="61"/>
      <c r="R19" s="55"/>
      <c r="Y19" s="34"/>
      <c r="Z19" s="55"/>
      <c r="AG19" s="34"/>
      <c r="AH19" s="55"/>
    </row>
    <row r="20" spans="1:34" ht="12" customHeight="1">
      <c r="A20" s="122">
        <v>12</v>
      </c>
      <c r="B20" s="50">
        <f>IF(VLOOKUP(B18,NP,14,FALSE)=0,"",VLOOKUP(B18,NP,14,FALSE))</f>
        <v>52</v>
      </c>
      <c r="C20" s="51" t="str">
        <f>IF(B20="","",CONCATENATE(VLOOKUP(B18,NP,15,FALSE),"  ",VLOOKUP(B18,NP,16,FALSE)))</f>
        <v>MAINAS  Yannik</v>
      </c>
      <c r="D20" s="4"/>
      <c r="E20" s="125"/>
      <c r="F20" s="4"/>
      <c r="G20" s="4"/>
      <c r="H20" s="125"/>
      <c r="I20" s="5"/>
      <c r="J20" s="60"/>
      <c r="K20" s="61">
        <f>IF(J18="","",CONCATENATE(IF(VLOOKUP(B18,NP,23,FALSE)="","",IF(VLOOKUP(B18,NP,12,FALSE)=1,VLOOKUP(B18,NP,23,FALSE),-VLOOKUP(B18,NP,23,FALSE))),IF(VLOOKUP(B18,NP,24,FALSE)="","",CONCATENATE(" / ",IF(VLOOKUP(B18,NP,12,FALSE)=1,VLOOKUP(B18,NP,24,FALSE),-VLOOKUP(B18,NP,24,FALSE)))),IF(VLOOKUP(B18,NP,25,FALSE)="","",CONCATENATE(" / ",IF(VLOOKUP(B18,NP,12,FALSE)=1,VLOOKUP(B18,NP,25,FALSE),-VLOOKUP(B18,NP,25,FALSE)))),IF(VLOOKUP(B18,NP,26,FALSE)="","",CONCATENATE(" / ",IF(VLOOKUP(B18,NP,12,FALSE)=1,VLOOKUP(B18,NP,26,FALSE),-VLOOKUP(B18,NP,26,FALSE)))),IF(VLOOKUP(B18,NP,27,FALSE)="","",CONCATENATE(" / ",IF(VLOOKUP(B18,NP,12,FALSE)=1,VLOOKUP(B18,NP,27,FALSE),-VLOOKUP(B18,NP,27,FALSE)))),IF(VLOOKUP(B18,NP,28)="","",CONCATENATE(" / ",IF(VLOOKUP(B18,NP,12)=1,VLOOKUP(B18,NP,28),-VLOOKUP(B18,NP,28)))),IF(VLOOKUP(B18,NP,29)="","",CONCATENATE(" / ",IF(VLOOKUP(B18,NP,12)=1,VLOOKUP(B18,NP,29),-VLOOKUP(B18,NP,29))))))</f>
      </c>
      <c r="L20" s="61"/>
      <c r="M20" s="147"/>
      <c r="N20" s="61"/>
      <c r="O20" s="61"/>
      <c r="P20" s="147"/>
      <c r="Q20" s="61"/>
      <c r="R20" s="55"/>
      <c r="S20" s="65"/>
      <c r="T20" s="65"/>
      <c r="U20" s="156"/>
      <c r="V20" s="65"/>
      <c r="W20" s="65"/>
      <c r="X20" s="156"/>
      <c r="Y20" s="34"/>
      <c r="Z20" s="55"/>
      <c r="AG20" s="34"/>
      <c r="AH20" s="55"/>
    </row>
    <row r="21" spans="1:34" ht="12" customHeight="1">
      <c r="A21" s="122"/>
      <c r="B21" s="3"/>
      <c r="C21" s="62" t="str">
        <f>IF(B20="","",CONCATENATE(VLOOKUP(B18,NP,18,FALSE)," pts - ",VLOOKUP(B18,NP,21,FALSE)))</f>
        <v>1227 pts - BRIENNON TT</v>
      </c>
      <c r="D21" s="62"/>
      <c r="E21" s="131"/>
      <c r="F21" s="62"/>
      <c r="G21" s="62"/>
      <c r="H21" s="131"/>
      <c r="I21" s="62"/>
      <c r="J21" s="27">
        <v>10</v>
      </c>
      <c r="K21" s="29" t="s">
        <v>45</v>
      </c>
      <c r="L21" s="29"/>
      <c r="M21" s="129">
        <f>IF(VLOOKUP(J21,NP,32,FALSE)="","",IF(VLOOKUP(J21,NP,32,FALSE)=0,"",VLOOKUP(J21,NP,32,FALSE)))</f>
      </c>
      <c r="N21" s="30">
        <f>IF(VLOOKUP(J21,NP,33,FALSE)="","",IF(VLOOKUP(J21,NP,34,FALSE)=2,"",VLOOKUP(J21,NP,34,FALSE)))</f>
      </c>
      <c r="O21" s="30"/>
      <c r="P21" s="139" t="str">
        <f>IF(VLOOKUP(J21,NP,33,FALSE)="","",IF(VLOOKUP(J21,NP,33,FALSE)=0,"",VLOOKUP(J21,NP,33,FALSE)))</f>
        <v> </v>
      </c>
      <c r="Q21" s="31"/>
      <c r="R21" s="57">
        <f>IF(VLOOKUP(R15,NP,14,FALSE)=0,"",VLOOKUP(R15,NP,14,FALSE))</f>
        <v>55</v>
      </c>
      <c r="S21" s="51" t="str">
        <f>IF(R21="","",CONCATENATE(VLOOKUP(R15,NP,15,FALSE),"  ",VLOOKUP(R15,NP,16,FALSE)))</f>
        <v>MARC  Aurelien</v>
      </c>
      <c r="T21" s="51"/>
      <c r="U21" s="126"/>
      <c r="V21" s="51"/>
      <c r="W21" s="51"/>
      <c r="X21" s="126"/>
      <c r="Y21" s="51"/>
      <c r="Z21" s="55"/>
      <c r="AG21" s="34"/>
      <c r="AH21" s="55"/>
    </row>
    <row r="22" spans="1:34" ht="12" customHeight="1">
      <c r="A22" s="122">
        <v>13</v>
      </c>
      <c r="B22" s="50">
        <f>IF(VLOOKUP(B24,NP,4,FALSE)=0,"",VLOOKUP(B24,NP,4,FALSE))</f>
      </c>
      <c r="C22" s="51">
        <f>IF(B22="","",CONCATENATE(VLOOKUP(B24,NP,5,FALSE),"  ",VLOOKUP(B24,NP,6,FALSE)))</f>
      </c>
      <c r="D22" s="51"/>
      <c r="E22" s="126"/>
      <c r="F22" s="51"/>
      <c r="G22" s="51"/>
      <c r="H22" s="126"/>
      <c r="I22" s="51"/>
      <c r="J22" s="66"/>
      <c r="K22" s="53"/>
      <c r="L22" s="53"/>
      <c r="M22" s="148"/>
      <c r="N22" s="53"/>
      <c r="O22" s="53"/>
      <c r="P22" s="148"/>
      <c r="Q22" s="34"/>
      <c r="R22" s="123">
        <v>4</v>
      </c>
      <c r="S22" s="67" t="str">
        <f>IF(R21="","",CONCATENATE(VLOOKUP(R15,NP,18,FALSE)," pts - ",VLOOKUP(R15,NP,21,FALSE)))</f>
        <v>1272 pts - TTGC</v>
      </c>
      <c r="T22" s="67"/>
      <c r="U22" s="149"/>
      <c r="V22" s="67"/>
      <c r="W22" s="67"/>
      <c r="X22" s="149"/>
      <c r="Y22" s="67"/>
      <c r="Z22" s="66"/>
      <c r="AA22" s="53"/>
      <c r="AB22" s="53"/>
      <c r="AC22" s="148"/>
      <c r="AD22" s="53"/>
      <c r="AE22" s="53"/>
      <c r="AF22" s="148"/>
      <c r="AG22" s="68"/>
      <c r="AH22" s="55"/>
    </row>
    <row r="23" spans="1:34" ht="12" customHeight="1">
      <c r="A23" s="122"/>
      <c r="B23" s="53"/>
      <c r="C23" s="54">
        <f>IF(B22="","",CONCATENATE(VLOOKUP(B24,NP,8,FALSE)," pts - ",VLOOKUP(B24,NP,11,FALSE)))</f>
      </c>
      <c r="D23" s="54"/>
      <c r="E23" s="48"/>
      <c r="F23" s="54"/>
      <c r="G23" s="54"/>
      <c r="H23" s="48"/>
      <c r="I23" s="54"/>
      <c r="J23" s="60"/>
      <c r="K23" s="53"/>
      <c r="L23" s="53"/>
      <c r="M23" s="148"/>
      <c r="N23" s="53"/>
      <c r="O23" s="53"/>
      <c r="P23" s="148"/>
      <c r="Q23" s="34"/>
      <c r="R23" s="60"/>
      <c r="S23" s="61">
        <f>IF(R21="","",CONCATENATE(IF(VLOOKUP(J21,NP,23,FALSE)="","",IF(VLOOKUP(J21,NP,12,FALSE)=1,VLOOKUP(J21,NP,23,FALSE),-VLOOKUP(J21,NP,23,FALSE))),IF(VLOOKUP(J21,NP,24,FALSE)="","",CONCATENATE(" / ",IF(VLOOKUP(J21,NP,12,FALSE)=1,VLOOKUP(J21,NP,24,FALSE),-VLOOKUP(J21,NP,24,FALSE)))),IF(VLOOKUP(J21,NP,25,FALSE)="","",CONCATENATE(" / ",IF(VLOOKUP(J21,NP,12,FALSE)=1,VLOOKUP(J21,NP,25,FALSE),-VLOOKUP(J21,NP,25,FALSE)))),IF(VLOOKUP(J21,NP,26,FALSE)="","",CONCATENATE(" / ",IF(VLOOKUP(J21,NP,12,FALSE)=1,VLOOKUP(J21,NP,26,FALSE),-VLOOKUP(J21,NP,26,FALSE)))),IF(VLOOKUP(J21,NP,27,FALSE)="","",CONCATENATE(" / ",IF(VLOOKUP(J21,NP,12,FALSE)=1,VLOOKUP(J21,NP,27,FALSE),-VLOOKUP(J21,NP,27,FALSE)))),IF(VLOOKUP(J21,NP,28)="","",CONCATENATE(" / ",IF(VLOOKUP(J21,NP,12)=1,VLOOKUP(J21,NP,28),-VLOOKUP(J21,NP,28)))),IF(VLOOKUP(J21,NP,29)="","",CONCATENATE(" / ",IF(VLOOKUP(J21,NP,12)=1,VLOOKUP(J21,NP,29),-VLOOKUP(J21,NP,29))))))</f>
      </c>
      <c r="T23" s="61"/>
      <c r="U23" s="147"/>
      <c r="V23" s="61"/>
      <c r="W23" s="61"/>
      <c r="X23" s="147"/>
      <c r="Y23" s="61"/>
      <c r="AH23" s="55"/>
    </row>
    <row r="24" spans="1:34" ht="12" customHeight="1">
      <c r="A24" s="122"/>
      <c r="B24" s="56">
        <v>4</v>
      </c>
      <c r="C24" s="29" t="s">
        <v>45</v>
      </c>
      <c r="D24" s="29"/>
      <c r="E24" s="129">
        <f>IF(VLOOKUP(B24,NP,32,FALSE)="","",IF(VLOOKUP(B24,NP,32,FALSE)=0,"",VLOOKUP(B24,NP,32,FALSE)))</f>
      </c>
      <c r="F24" s="30">
        <f>IF(VLOOKUP(B24,NP,33,FALSE)="","",IF(VLOOKUP(B24,NP,34,FALSE)=2,"",VLOOKUP(B24,NP,34,FALSE)))</f>
      </c>
      <c r="G24" s="30"/>
      <c r="H24" s="139" t="str">
        <f>IF(VLOOKUP(B24,NP,33,FALSE)="","",IF(VLOOKUP(B24,NP,33,FALSE)=0,"",VLOOKUP(B24,NP,33,FALSE)))</f>
        <v> </v>
      </c>
      <c r="I24" s="31"/>
      <c r="J24" s="57">
        <f>IF(VLOOKUP(J21,NP,14,FALSE)=0,"",VLOOKUP(J21,NP,14,FALSE))</f>
        <v>55</v>
      </c>
      <c r="K24" s="51" t="str">
        <f>IF(J24="","",CONCATENATE(VLOOKUP(J21,NP,15,FALSE),"  ",VLOOKUP(J21,NP,16,FALSE)))</f>
        <v>MARC  Aurelien</v>
      </c>
      <c r="L24" s="51"/>
      <c r="M24" s="126"/>
      <c r="N24" s="51"/>
      <c r="O24" s="51"/>
      <c r="P24" s="126"/>
      <c r="Q24" s="69"/>
      <c r="R24" s="55"/>
      <c r="S24" s="38"/>
      <c r="T24" s="38"/>
      <c r="U24" s="39"/>
      <c r="V24" s="38"/>
      <c r="W24" s="38"/>
      <c r="X24" s="39"/>
      <c r="Y24" s="70"/>
      <c r="AG24" s="34"/>
      <c r="AH24" s="55"/>
    </row>
    <row r="25" spans="1:34" ht="12" customHeight="1">
      <c r="A25" s="122"/>
      <c r="B25" s="3"/>
      <c r="C25" s="2"/>
      <c r="D25" s="2"/>
      <c r="E25" s="130"/>
      <c r="F25" s="2"/>
      <c r="G25" s="2"/>
      <c r="H25" s="130"/>
      <c r="I25" s="58"/>
      <c r="J25" s="123">
        <v>4</v>
      </c>
      <c r="K25" s="61" t="str">
        <f>IF(J24="","",CONCATENATE(VLOOKUP(J21,NP,18,FALSE)," pts - ",VLOOKUP(J21,NP,21,FALSE)))</f>
        <v>1272 pts - TTGC</v>
      </c>
      <c r="L25" s="61"/>
      <c r="M25" s="147"/>
      <c r="N25" s="61"/>
      <c r="O25" s="61"/>
      <c r="P25" s="147"/>
      <c r="Q25" s="61"/>
      <c r="S25" s="34"/>
      <c r="T25" s="34"/>
      <c r="U25" s="135"/>
      <c r="V25" s="34"/>
      <c r="W25" s="34"/>
      <c r="X25" s="135"/>
      <c r="Y25" s="34"/>
      <c r="AG25" s="34"/>
      <c r="AH25" s="55"/>
    </row>
    <row r="26" spans="1:34" ht="12" customHeight="1">
      <c r="A26" s="122">
        <v>4</v>
      </c>
      <c r="B26" s="50">
        <f>IF(VLOOKUP(B24,NP,14,FALSE)=0,"",VLOOKUP(B24,NP,14,FALSE))</f>
        <v>55</v>
      </c>
      <c r="C26" s="51" t="str">
        <f>IF(B26="","",CONCATENATE(VLOOKUP(B24,NP,15,FALSE),"  ",VLOOKUP(B24,NP,16,FALSE)))</f>
        <v>MARC  Aurelien</v>
      </c>
      <c r="D26" s="4"/>
      <c r="E26" s="125"/>
      <c r="F26" s="4"/>
      <c r="G26" s="4"/>
      <c r="H26" s="125"/>
      <c r="I26" s="5"/>
      <c r="J26" s="71"/>
      <c r="K26" s="54">
        <f>IF(J24="","",CONCATENATE(IF(VLOOKUP(B24,NP,23,FALSE)="","",IF(VLOOKUP(B24,NP,12,FALSE)=1,VLOOKUP(B24,NP,23,FALSE),-VLOOKUP(B24,NP,23,FALSE))),IF(VLOOKUP(B24,NP,24,FALSE)="","",CONCATENATE(" / ",IF(VLOOKUP(B24,NP,12,FALSE)=1,VLOOKUP(B24,NP,24,FALSE),-VLOOKUP(B24,NP,24,FALSE)))),IF(VLOOKUP(B24,NP,25,FALSE)="","",CONCATENATE(" / ",IF(VLOOKUP(B24,NP,12,FALSE)=1,VLOOKUP(B24,NP,25,FALSE),-VLOOKUP(B24,NP,25,FALSE)))),IF(VLOOKUP(B24,NP,26,FALSE)="","",CONCATENATE(" / ",IF(VLOOKUP(B24,NP,12,FALSE)=1,VLOOKUP(B24,NP,26,FALSE),-VLOOKUP(B24,NP,26,FALSE)))),IF(VLOOKUP(B24,NP,27,FALSE)="","",CONCATENATE(" / ",IF(VLOOKUP(B24,NP,12,FALSE)=1,VLOOKUP(B24,NP,27,FALSE),-VLOOKUP(B24,NP,27,FALSE)))),IF(VLOOKUP(B24,NP,28)="","",CONCATENATE(" / ",IF(VLOOKUP(B24,NP,12)=1,VLOOKUP(B24,NP,28),-VLOOKUP(B24,NP,28)))),IF(VLOOKUP(B24,NP,29)="","",CONCATENATE(" / ",IF(VLOOKUP(B24,NP,12)=1,VLOOKUP(B24,NP,29),-VLOOKUP(B24,NP,29))))))</f>
      </c>
      <c r="L26" s="54"/>
      <c r="M26" s="48"/>
      <c r="N26" s="54"/>
      <c r="O26" s="54"/>
      <c r="P26" s="48"/>
      <c r="Q26" s="54"/>
      <c r="R26" s="72"/>
      <c r="S26" s="34"/>
      <c r="T26" s="34"/>
      <c r="U26" s="135"/>
      <c r="V26" s="34"/>
      <c r="W26" s="34"/>
      <c r="X26" s="135"/>
      <c r="AG26" s="34"/>
      <c r="AH26" s="55"/>
    </row>
    <row r="27" spans="1:42" ht="12" customHeight="1">
      <c r="A27" s="122"/>
      <c r="B27" s="3"/>
      <c r="C27" s="62" t="str">
        <f>IF(B26="","",CONCATENATE(VLOOKUP(B24,NP,18,FALSE)," pts - ",VLOOKUP(B24,NP,21,FALSE)))</f>
        <v>1272 pts - TTGC</v>
      </c>
      <c r="D27" s="62"/>
      <c r="E27" s="131"/>
      <c r="F27" s="62"/>
      <c r="G27" s="62"/>
      <c r="H27" s="131"/>
      <c r="I27" s="62"/>
      <c r="J27" s="68"/>
      <c r="K27" s="68"/>
      <c r="Z27" s="64">
        <v>15</v>
      </c>
      <c r="AA27" s="29" t="s">
        <v>45</v>
      </c>
      <c r="AB27" s="29"/>
      <c r="AC27" s="129">
        <f>IF(VLOOKUP(Z27,NP,32,FALSE)="","",IF(VLOOKUP(Z27,NP,32,FALSE)=0,"",VLOOKUP(Z27,NP,32,FALSE)))</f>
      </c>
      <c r="AD27" s="30">
        <f>IF(VLOOKUP(Z27,NP,33,FALSE)="","",IF(VLOOKUP(Z27,NP,34,FALSE)=2,"",VLOOKUP(Z27,NP,34,FALSE)))</f>
      </c>
      <c r="AE27" s="30"/>
      <c r="AF27" s="139" t="str">
        <f>IF(VLOOKUP(Z27,NP,33,FALSE)="","",IF(VLOOKUP(Z27,NP,33,FALSE)=0,"",VLOOKUP(Z27,NP,33,FALSE)))</f>
        <v> </v>
      </c>
      <c r="AG27" s="31"/>
      <c r="AH27" s="57">
        <f>IF(VLOOKUP(Z27,NP,12,FALSE)=1,VLOOKUP(Z27,NP,4,FALSE),IF(VLOOKUP(Z27,NP,22,FALSE)=1,VLOOKUP(Z27,NP,14,FALSE),""))</f>
        <v>61</v>
      </c>
      <c r="AI27" s="51" t="str">
        <f>IF(AH27="","",IF(VLOOKUP(Z27,NP,12,FALSE)=1,CONCATENATE(VLOOKUP(Z27,NP,5,FALSE),"  ",VLOOKUP(Z27,NP,6,FALSE)),IF(VLOOKUP(Z27,NP,22,FALSE)=1,CONCATENATE(VLOOKUP(Z27,NP,15,FALSE),"  ",VLOOKUP(Z27,NP,16,FALSE)),"")))</f>
        <v>PEYRET  Benjamin</v>
      </c>
      <c r="AJ27" s="51"/>
      <c r="AK27" s="51"/>
      <c r="AL27" s="51"/>
      <c r="AM27" s="51"/>
      <c r="AN27" s="51"/>
      <c r="AO27" s="51"/>
      <c r="AP27" s="73" t="s">
        <v>12</v>
      </c>
    </row>
    <row r="28" spans="1:41" ht="12" customHeight="1">
      <c r="A28" s="122">
        <v>3</v>
      </c>
      <c r="B28" s="50">
        <f>IF(VLOOKUP(B30,NP,4,FALSE)=0,"",VLOOKUP(B30,NP,4,FALSE))</f>
        <v>61</v>
      </c>
      <c r="C28" s="51" t="str">
        <f>IF(B28="","",CONCATENATE(VLOOKUP(B30,NP,5,FALSE),"  ",VLOOKUP(B30,NP,6,FALSE)))</f>
        <v>PEYRET  Benjamin</v>
      </c>
      <c r="D28" s="51"/>
      <c r="E28" s="126"/>
      <c r="F28" s="51"/>
      <c r="G28" s="51"/>
      <c r="H28" s="126"/>
      <c r="I28" s="51"/>
      <c r="AG28" s="34"/>
      <c r="AH28" s="59"/>
      <c r="AI28" s="61" t="str">
        <f>IF(AH27="","",IF(VLOOKUP(Z27,NP,12,FALSE)=1,CONCATENATE(VLOOKUP(Z27,NP,8,FALSE)," pts - ",VLOOKUP(Z27,NP,11,FALSE)),IF(VLOOKUP(Z27,NP,22,FALSE)=1,CONCATENATE(VLOOKUP(Z27,NP,18,FALSE)," pts - ",VLOOKUP(Z27,NP,21,FALSE)),"")))</f>
        <v>1281 pts - UNIEUX AEC</v>
      </c>
      <c r="AJ28" s="61"/>
      <c r="AK28" s="61"/>
      <c r="AL28" s="61"/>
      <c r="AM28" s="61"/>
      <c r="AN28" s="61"/>
      <c r="AO28" s="61"/>
    </row>
    <row r="29" spans="1:41" ht="12" customHeight="1">
      <c r="A29" s="122"/>
      <c r="B29" s="53"/>
      <c r="C29" s="54" t="str">
        <f>IF(B28="","",CONCATENATE(VLOOKUP(B30,NP,8,FALSE)," pts - ",VLOOKUP(B30,NP,11,FALSE)))</f>
        <v>1281 pts - UNIEUX AEC</v>
      </c>
      <c r="D29" s="54"/>
      <c r="E29" s="48"/>
      <c r="F29" s="54"/>
      <c r="G29" s="54"/>
      <c r="H29" s="48"/>
      <c r="I29" s="54"/>
      <c r="J29" s="123">
        <v>3</v>
      </c>
      <c r="AG29" s="34"/>
      <c r="AH29" s="60"/>
      <c r="AI29" s="61">
        <f>IF(AH27="","",CONCATENATE(IF(VLOOKUP(Z27,NP,23,FALSE)="","",IF(VLOOKUP(Z27,NP,12,FALSE)=1,VLOOKUP(Z27,NP,23,FALSE),-VLOOKUP(Z27,NP,23,FALSE))),IF(VLOOKUP(Z27,NP,24,FALSE)="","",CONCATENATE(" / ",IF(VLOOKUP(Z27,NP,12,FALSE)=1,VLOOKUP(Z27,NP,24,FALSE),-VLOOKUP(Z27,NP,24,FALSE)))),IF(VLOOKUP(Z27,NP,25,FALSE)="","",CONCATENATE(" / ",IF(VLOOKUP(Z27,NP,12,FALSE)=1,VLOOKUP(Z27,NP,25,FALSE),-VLOOKUP(Z27,NP,25,FALSE)))),IF(VLOOKUP(Z27,NP,26,FALSE)="","",CONCATENATE(" / ",IF(VLOOKUP(Z27,NP,12,FALSE)=1,VLOOKUP(Z27,NP,26,FALSE),-VLOOKUP(Z27,NP,26,FALSE)))),IF(VLOOKUP(Z27,NP,27,FALSE)="","",CONCATENATE(" / ",IF(VLOOKUP(Z27,NP,12,FALSE)=1,VLOOKUP(Z27,NP,27,FALSE),-VLOOKUP(Z27,NP,27,FALSE)))),IF(VLOOKUP(Z27,NP,28)="","",CONCATENATE(" / ",IF(VLOOKUP(Z27,NP,12)=1,VLOOKUP(Z27,NP,28),-VLOOKUP(Z27,NP,28)))),IF(VLOOKUP(Z27,NP,29)="","",CONCATENATE(" / ",IF(VLOOKUP(Z27,NP,12)=1,VLOOKUP(Z27,NP,29),-VLOOKUP(Z27,NP,29))))))</f>
      </c>
      <c r="AJ29" s="61"/>
      <c r="AK29" s="61"/>
      <c r="AL29" s="61"/>
      <c r="AM29" s="61"/>
      <c r="AN29" s="61"/>
      <c r="AO29" s="61"/>
    </row>
    <row r="30" spans="1:34" ht="12" customHeight="1">
      <c r="A30" s="122"/>
      <c r="B30" s="56">
        <v>5</v>
      </c>
      <c r="C30" s="29" t="s">
        <v>45</v>
      </c>
      <c r="D30" s="29"/>
      <c r="E30" s="129">
        <f>IF(VLOOKUP(B30,NP,32,FALSE)="","",IF(VLOOKUP(B30,NP,32,FALSE)=0,"",VLOOKUP(B30,NP,32,FALSE)))</f>
      </c>
      <c r="F30" s="30">
        <f>IF(VLOOKUP(B30,NP,33,FALSE)="","",IF(VLOOKUP(B30,NP,34,FALSE)=2,"",VLOOKUP(B30,NP,34,FALSE)))</f>
      </c>
      <c r="G30" s="30"/>
      <c r="H30" s="139" t="str">
        <f>IF(VLOOKUP(B30,NP,33,FALSE)="","",IF(VLOOKUP(B30,NP,33,FALSE)=0,"",VLOOKUP(B30,NP,33,FALSE)))</f>
        <v> </v>
      </c>
      <c r="I30" s="31"/>
      <c r="J30" s="57">
        <f>IF(VLOOKUP(J33,NP,4,FALSE)=0,"",VLOOKUP(J33,NP,4,FALSE))</f>
        <v>61</v>
      </c>
      <c r="K30" s="51" t="str">
        <f>IF(J30="","",CONCATENATE(VLOOKUP(J33,NP,5,FALSE),"  ",VLOOKUP(J33,NP,6,FALSE)))</f>
        <v>PEYRET  Benjamin</v>
      </c>
      <c r="L30" s="51"/>
      <c r="M30" s="126"/>
      <c r="N30" s="51"/>
      <c r="O30" s="51"/>
      <c r="P30" s="126"/>
      <c r="Q30" s="51"/>
      <c r="AG30" s="34"/>
      <c r="AH30" s="55"/>
    </row>
    <row r="31" spans="1:34" ht="12" customHeight="1">
      <c r="A31" s="122"/>
      <c r="B31" s="3"/>
      <c r="C31" s="2"/>
      <c r="D31" s="2"/>
      <c r="E31" s="130"/>
      <c r="F31" s="2"/>
      <c r="G31" s="2"/>
      <c r="H31" s="130"/>
      <c r="I31" s="58"/>
      <c r="J31" s="59"/>
      <c r="K31" s="61" t="str">
        <f>IF(J30="","",CONCATENATE(VLOOKUP(J33,NP,8,FALSE)," pts - ",VLOOKUP(J33,NP,11,FALSE)))</f>
        <v>1281 pts - UNIEUX AEC</v>
      </c>
      <c r="L31" s="61"/>
      <c r="M31" s="147"/>
      <c r="N31" s="61"/>
      <c r="O31" s="61"/>
      <c r="P31" s="147"/>
      <c r="Q31" s="61"/>
      <c r="R31" s="55"/>
      <c r="AG31" s="34"/>
      <c r="AH31" s="55"/>
    </row>
    <row r="32" spans="1:34" ht="12" customHeight="1">
      <c r="A32" s="122">
        <v>14</v>
      </c>
      <c r="B32" s="50">
        <f>IF(VLOOKUP(B30,NP,14,FALSE)=0,"",VLOOKUP(B30,NP,14,FALSE))</f>
      </c>
      <c r="C32" s="51">
        <f>IF(B32="","",CONCATENATE(VLOOKUP(B30,NP,15,FALSE),"  ",VLOOKUP(B30,NP,16,FALSE)))</f>
      </c>
      <c r="D32" s="4"/>
      <c r="E32" s="125"/>
      <c r="F32" s="4"/>
      <c r="G32" s="4"/>
      <c r="H32" s="125"/>
      <c r="I32" s="5"/>
      <c r="J32" s="60"/>
      <c r="K32" s="54">
        <f>IF(J30="","",CONCATENATE(IF(VLOOKUP(B30,NP,23,FALSE)="","",IF(VLOOKUP(B30,NP,12,FALSE)=1,VLOOKUP(B30,NP,23,FALSE),-VLOOKUP(B30,NP,23,FALSE))),IF(VLOOKUP(B30,NP,24,FALSE)="","",CONCATENATE(" / ",IF(VLOOKUP(B30,NP,12,FALSE)=1,VLOOKUP(B30,NP,24,FALSE),-VLOOKUP(B30,NP,24,FALSE)))),IF(VLOOKUP(B30,NP,25,FALSE)="","",CONCATENATE(" / ",IF(VLOOKUP(B30,NP,12,FALSE)=1,VLOOKUP(B30,NP,25,FALSE),-VLOOKUP(B30,NP,25,FALSE)))),IF(VLOOKUP(B30,NP,26,FALSE)="","",CONCATENATE(" / ",IF(VLOOKUP(B30,NP,12,FALSE)=1,VLOOKUP(B30,NP,26,FALSE),-VLOOKUP(B30,NP,26,FALSE)))),IF(VLOOKUP(B30,NP,27,FALSE)="","",CONCATENATE(" / ",IF(VLOOKUP(B30,NP,12,FALSE)=1,VLOOKUP(B30,NP,27,FALSE),-VLOOKUP(B30,NP,27,FALSE)))),IF(VLOOKUP(B30,NP,28)="","",CONCATENATE(" / ",IF(VLOOKUP(B30,NP,12)=1,VLOOKUP(B30,NP,28),-VLOOKUP(B30,NP,28)))),IF(VLOOKUP(B30,NP,29)="","",CONCATENATE(" / ",IF(VLOOKUP(B30,NP,12)=1,VLOOKUP(B30,NP,29),-VLOOKUP(B30,NP,29))))))</f>
      </c>
      <c r="L32" s="54"/>
      <c r="M32" s="48"/>
      <c r="N32" s="54"/>
      <c r="O32" s="54"/>
      <c r="P32" s="48"/>
      <c r="Q32" s="54"/>
      <c r="R32" s="123">
        <v>3</v>
      </c>
      <c r="AG32" s="34"/>
      <c r="AH32" s="55"/>
    </row>
    <row r="33" spans="1:34" ht="12" customHeight="1">
      <c r="A33" s="122"/>
      <c r="B33" s="3"/>
      <c r="C33" s="62">
        <f>IF(B32="","",CONCATENATE(VLOOKUP(B30,NP,18,FALSE)," pts - ",VLOOKUP(B30,NP,21,FALSE)))</f>
      </c>
      <c r="D33" s="62"/>
      <c r="E33" s="131"/>
      <c r="F33" s="62"/>
      <c r="G33" s="62"/>
      <c r="H33" s="131"/>
      <c r="I33" s="62"/>
      <c r="J33" s="27">
        <v>11</v>
      </c>
      <c r="K33" s="29" t="s">
        <v>45</v>
      </c>
      <c r="L33" s="29"/>
      <c r="M33" s="129">
        <f>IF(VLOOKUP(J33,NP,32,FALSE)="","",IF(VLOOKUP(J33,NP,32,FALSE)=0,"",VLOOKUP(J33,NP,32,FALSE)))</f>
      </c>
      <c r="N33" s="30">
        <f>IF(VLOOKUP(J33,NP,33,FALSE)="","",IF(VLOOKUP(J33,NP,34,FALSE)=2,"",VLOOKUP(J33,NP,34,FALSE)))</f>
      </c>
      <c r="O33" s="30"/>
      <c r="P33" s="139" t="str">
        <f>IF(VLOOKUP(J33,NP,33,FALSE)="","",IF(VLOOKUP(J33,NP,33,FALSE)=0,"",VLOOKUP(J33,NP,33,FALSE)))</f>
        <v> </v>
      </c>
      <c r="Q33" s="31"/>
      <c r="R33" s="57">
        <f>IF(VLOOKUP(R39,NP,4,FALSE)=0,"",VLOOKUP(R39,NP,4,FALSE))</f>
        <v>61</v>
      </c>
      <c r="S33" s="51" t="str">
        <f>IF(R33="","",CONCATENATE(VLOOKUP(R39,NP,5,FALSE),"  ",VLOOKUP(R39,NP,6,FALSE)))</f>
        <v>PEYRET  Benjamin</v>
      </c>
      <c r="T33" s="51"/>
      <c r="U33" s="126"/>
      <c r="V33" s="51"/>
      <c r="W33" s="51"/>
      <c r="X33" s="126"/>
      <c r="Y33" s="51"/>
      <c r="AH33" s="55"/>
    </row>
    <row r="34" spans="1:34" ht="12" customHeight="1">
      <c r="A34" s="122">
        <v>11</v>
      </c>
      <c r="B34" s="50">
        <f>IF(VLOOKUP(B36,NP,4,FALSE)=0,"",VLOOKUP(B36,NP,4,FALSE))</f>
        <v>64</v>
      </c>
      <c r="C34" s="51" t="str">
        <f>IF(B34="","",CONCATENATE(VLOOKUP(B36,NP,5,FALSE),"  ",VLOOKUP(B36,NP,6,FALSE)))</f>
        <v>BLANC  Gregori</v>
      </c>
      <c r="D34" s="51"/>
      <c r="E34" s="126"/>
      <c r="F34" s="51"/>
      <c r="G34" s="51"/>
      <c r="H34" s="126"/>
      <c r="I34" s="51"/>
      <c r="J34" s="6"/>
      <c r="K34" s="7"/>
      <c r="L34" s="7"/>
      <c r="M34" s="146"/>
      <c r="N34" s="7"/>
      <c r="O34" s="7"/>
      <c r="P34" s="146"/>
      <c r="Q34" s="8"/>
      <c r="R34" s="59"/>
      <c r="S34" s="61" t="str">
        <f>IF(R33="","",CONCATENATE(VLOOKUP(R39,NP,8,FALSE)," pts - ",VLOOKUP(R39,NP,11,FALSE)))</f>
        <v>1281 pts - UNIEUX AEC</v>
      </c>
      <c r="T34" s="61"/>
      <c r="U34" s="147"/>
      <c r="V34" s="61"/>
      <c r="W34" s="61"/>
      <c r="X34" s="147"/>
      <c r="Y34" s="61"/>
      <c r="Z34" s="55"/>
      <c r="AH34" s="55"/>
    </row>
    <row r="35" spans="1:34" ht="12" customHeight="1">
      <c r="A35" s="122"/>
      <c r="B35" s="53"/>
      <c r="C35" s="54" t="str">
        <f>IF(B34="","",CONCATENATE(VLOOKUP(B36,NP,8,FALSE)," pts - ",VLOOKUP(B36,NP,11,FALSE)))</f>
        <v>1218 pts - VILLARS TT</v>
      </c>
      <c r="D35" s="54"/>
      <c r="E35" s="48"/>
      <c r="F35" s="54"/>
      <c r="G35" s="54"/>
      <c r="H35" s="48"/>
      <c r="I35" s="54"/>
      <c r="J35" s="9"/>
      <c r="K35" s="2"/>
      <c r="L35" s="7"/>
      <c r="M35" s="146"/>
      <c r="N35" s="7"/>
      <c r="O35" s="7"/>
      <c r="P35" s="146"/>
      <c r="Q35" s="8"/>
      <c r="R35" s="60"/>
      <c r="S35" s="61">
        <f>IF(R33="","",CONCATENATE(IF(VLOOKUP(J33,NP,23,FALSE)="","",IF(VLOOKUP(J33,NP,12,FALSE)=1,VLOOKUP(J33,NP,23,FALSE),-VLOOKUP(J33,NP,23,FALSE))),IF(VLOOKUP(J33,NP,24,FALSE)="","",CONCATENATE(" / ",IF(VLOOKUP(J33,NP,12,FALSE)=1,VLOOKUP(J33,NP,24,FALSE),-VLOOKUP(J33,NP,24,FALSE)))),IF(VLOOKUP(J33,NP,25,FALSE)="","",CONCATENATE(" / ",IF(VLOOKUP(J33,NP,12,FALSE)=1,VLOOKUP(J33,NP,25,FALSE),-VLOOKUP(J33,NP,25,FALSE)))),IF(VLOOKUP(J33,NP,26,FALSE)="","",CONCATENATE(" / ",IF(VLOOKUP(J33,NP,12,FALSE)=1,VLOOKUP(J33,NP,26,FALSE),-VLOOKUP(J33,NP,26,FALSE)))),IF(VLOOKUP(J33,NP,27,FALSE)="","",CONCATENATE(" / ",IF(VLOOKUP(J33,NP,12,FALSE)=1,VLOOKUP(J33,NP,27,FALSE),-VLOOKUP(J33,NP,27,FALSE)))),IF(VLOOKUP(J33,NP,28)="","",CONCATENATE(" / ",IF(VLOOKUP(J33,NP,12)=1,VLOOKUP(J33,NP,28),-VLOOKUP(J33,NP,28)))),IF(VLOOKUP(J33,NP,29)="","",CONCATENATE(" / ",IF(VLOOKUP(J33,NP,12)=1,VLOOKUP(J33,NP,29),-VLOOKUP(J33,NP,29))))))</f>
      </c>
      <c r="T35" s="61"/>
      <c r="U35" s="147"/>
      <c r="V35" s="61"/>
      <c r="W35" s="61"/>
      <c r="X35" s="147"/>
      <c r="Y35" s="61"/>
      <c r="Z35" s="55"/>
      <c r="AH35" s="55"/>
    </row>
    <row r="36" spans="1:34" ht="12" customHeight="1">
      <c r="A36" s="122"/>
      <c r="B36" s="56">
        <v>6</v>
      </c>
      <c r="C36" s="29" t="s">
        <v>45</v>
      </c>
      <c r="D36" s="29"/>
      <c r="E36" s="129">
        <f>IF(VLOOKUP(B36,NP,32,FALSE)="","",IF(VLOOKUP(B36,NP,32,FALSE)=0,"",VLOOKUP(B36,NP,32,FALSE)))</f>
      </c>
      <c r="F36" s="30">
        <f>IF(VLOOKUP(B36,NP,33,FALSE)="","",IF(VLOOKUP(B36,NP,34,FALSE)=2,"",VLOOKUP(B36,NP,34,FALSE)))</f>
      </c>
      <c r="G36" s="30"/>
      <c r="H36" s="139" t="str">
        <f>IF(VLOOKUP(B36,NP,33,FALSE)="","",IF(VLOOKUP(B36,NP,33,FALSE)=0,"",VLOOKUP(B36,NP,33,FALSE)))</f>
        <v> </v>
      </c>
      <c r="I36" s="31"/>
      <c r="J36" s="57">
        <f>IF(VLOOKUP(J33,NP,14,FALSE)=0,"",VLOOKUP(J33,NP,14,FALSE))</f>
        <v>60</v>
      </c>
      <c r="K36" s="51" t="str">
        <f>IF(J36="","",CONCATENATE(VLOOKUP(J33,NP,15,FALSE),"  ",VLOOKUP(J33,NP,16,FALSE)))</f>
        <v>VEYRARD  Aymeric</v>
      </c>
      <c r="L36" s="51"/>
      <c r="M36" s="126"/>
      <c r="N36" s="51"/>
      <c r="O36" s="51"/>
      <c r="P36" s="126"/>
      <c r="Q36" s="51"/>
      <c r="R36" s="55"/>
      <c r="Y36" s="34"/>
      <c r="Z36" s="55"/>
      <c r="AH36" s="55"/>
    </row>
    <row r="37" spans="1:34" ht="12" customHeight="1">
      <c r="A37" s="122"/>
      <c r="B37" s="3"/>
      <c r="C37" s="2"/>
      <c r="D37" s="2"/>
      <c r="E37" s="130"/>
      <c r="F37" s="2"/>
      <c r="G37" s="2"/>
      <c r="H37" s="130"/>
      <c r="I37" s="58"/>
      <c r="J37" s="123">
        <v>6</v>
      </c>
      <c r="K37" s="67" t="str">
        <f>IF(J36="","",CONCATENATE(VLOOKUP(J33,NP,18,FALSE)," pts - ",VLOOKUP(J33,NP,21,FALSE)))</f>
        <v>1193 pts - ST ETIENNE PTT</v>
      </c>
      <c r="L37" s="67"/>
      <c r="M37" s="149"/>
      <c r="N37" s="67"/>
      <c r="O37" s="67"/>
      <c r="P37" s="149"/>
      <c r="Q37" s="67"/>
      <c r="R37" s="34"/>
      <c r="Y37" s="34"/>
      <c r="Z37" s="55"/>
      <c r="AH37" s="55"/>
    </row>
    <row r="38" spans="1:34" ht="12" customHeight="1">
      <c r="A38" s="122">
        <v>6</v>
      </c>
      <c r="B38" s="50">
        <f>IF(VLOOKUP(B36,NP,14,FALSE)=0,"",VLOOKUP(B36,NP,14,FALSE))</f>
        <v>60</v>
      </c>
      <c r="C38" s="51" t="str">
        <f>IF(B38="","",CONCATENATE(VLOOKUP(B36,NP,15,FALSE),"  ",VLOOKUP(B36,NP,16,FALSE)))</f>
        <v>VEYRARD  Aymeric</v>
      </c>
      <c r="D38" s="4"/>
      <c r="E38" s="125"/>
      <c r="F38" s="4"/>
      <c r="G38" s="4"/>
      <c r="H38" s="125"/>
      <c r="I38" s="5"/>
      <c r="J38" s="60"/>
      <c r="K38" s="61">
        <f>IF(J36="","",CONCATENATE(IF(VLOOKUP(B36,NP,23,FALSE)="","",IF(VLOOKUP(B36,NP,12,FALSE)=1,VLOOKUP(B36,NP,23,FALSE),-VLOOKUP(B36,NP,23,FALSE))),IF(VLOOKUP(B36,NP,24,FALSE)="","",CONCATENATE(" / ",IF(VLOOKUP(B36,NP,12,FALSE)=1,VLOOKUP(B36,NP,24,FALSE),-VLOOKUP(B36,NP,24,FALSE)))),IF(VLOOKUP(B36,NP,25,FALSE)="","",CONCATENATE(" / ",IF(VLOOKUP(B36,NP,12,FALSE)=1,VLOOKUP(B36,NP,25,FALSE),-VLOOKUP(B36,NP,25,FALSE)))),IF(VLOOKUP(B36,NP,26,FALSE)="","",CONCATENATE(" / ",IF(VLOOKUP(B36,NP,12,FALSE)=1,VLOOKUP(B36,NP,26,FALSE),-VLOOKUP(B36,NP,26,FALSE)))),IF(VLOOKUP(B36,NP,27,FALSE)="","",CONCATENATE(" / ",IF(VLOOKUP(B36,NP,12,FALSE)=1,VLOOKUP(B36,NP,27,FALSE),-VLOOKUP(B36,NP,27,FALSE)))),IF(VLOOKUP(B36,NP,28)="","",CONCATENATE(" / ",IF(VLOOKUP(B36,NP,12)=1,VLOOKUP(B36,NP,28),-VLOOKUP(B36,NP,28)))),IF(VLOOKUP(B36,NP,29)="","",CONCATENATE(" / ",IF(VLOOKUP(B36,NP,12)=1,VLOOKUP(B36,NP,29),-VLOOKUP(B36,NP,29))))))</f>
      </c>
      <c r="L38" s="61"/>
      <c r="M38" s="147"/>
      <c r="N38" s="61"/>
      <c r="O38" s="61"/>
      <c r="P38" s="147"/>
      <c r="Q38" s="61"/>
      <c r="R38" s="34"/>
      <c r="Y38" s="34"/>
      <c r="Z38" s="55"/>
      <c r="AH38" s="55"/>
    </row>
    <row r="39" spans="1:34" ht="12" customHeight="1">
      <c r="A39" s="122"/>
      <c r="B39" s="3"/>
      <c r="C39" s="54" t="str">
        <f>IF(B38="","",CONCATENATE(VLOOKUP(B36,NP,18,FALSE)," pts - ",VLOOKUP(B36,NP,21,FALSE)))</f>
        <v>1193 pts - ST ETIENNE PTT</v>
      </c>
      <c r="D39" s="54"/>
      <c r="E39" s="48"/>
      <c r="F39" s="54"/>
      <c r="G39" s="54"/>
      <c r="H39" s="48"/>
      <c r="I39" s="54"/>
      <c r="J39" s="10"/>
      <c r="K39" s="63"/>
      <c r="L39" s="63"/>
      <c r="M39" s="140"/>
      <c r="N39" s="11"/>
      <c r="O39" s="11"/>
      <c r="P39" s="140"/>
      <c r="Q39" s="63"/>
      <c r="R39" s="74">
        <v>14</v>
      </c>
      <c r="S39" s="29" t="s">
        <v>45</v>
      </c>
      <c r="T39" s="29"/>
      <c r="U39" s="129">
        <f>IF(VLOOKUP(R39,NP,32,FALSE)="","",IF(VLOOKUP(R39,NP,32,FALSE)=0,"",VLOOKUP(R39,NP,32,FALSE)))</f>
      </c>
      <c r="V39" s="30">
        <f>IF(VLOOKUP(R39,NP,33,FALSE)="","",IF(VLOOKUP(R39,NP,34,FALSE)=2,"",VLOOKUP(R39,NP,34,FALSE)))</f>
      </c>
      <c r="W39" s="30"/>
      <c r="X39" s="139" t="str">
        <f>IF(VLOOKUP(R39,NP,33,FALSE)="","",IF(VLOOKUP(R39,NP,33,FALSE)=0,"",VLOOKUP(R39,NP,33,FALSE)))</f>
        <v> </v>
      </c>
      <c r="Y39" s="31"/>
      <c r="Z39" s="57">
        <f>IF(VLOOKUP(Z27,NP,14,FALSE)=0,"",VLOOKUP(Z27,NP,14,FALSE))</f>
        <v>61</v>
      </c>
      <c r="AA39" s="51" t="str">
        <f>IF(Z39="","",CONCATENATE(VLOOKUP(Z27,NP,15,FALSE),"  ",VLOOKUP(Z27,NP,16,FALSE)))</f>
        <v>PEYRET  Benjamin</v>
      </c>
      <c r="AB39" s="51"/>
      <c r="AC39" s="126"/>
      <c r="AD39" s="51"/>
      <c r="AE39" s="51"/>
      <c r="AF39" s="126"/>
      <c r="AG39" s="51"/>
      <c r="AH39" s="55"/>
    </row>
    <row r="40" spans="1:33" ht="12" customHeight="1">
      <c r="A40" s="122">
        <v>7</v>
      </c>
      <c r="B40" s="50">
        <f>IF(VLOOKUP(B42,NP,4,FALSE)=0,"",VLOOKUP(B42,NP,4,FALSE))</f>
        <v>56</v>
      </c>
      <c r="C40" s="51" t="str">
        <f>IF(B40="","",CONCATENATE(VLOOKUP(B42,NP,5,FALSE),"  ",VLOOKUP(B42,NP,6,FALSE)))</f>
        <v>LOUAT  Lylian</v>
      </c>
      <c r="D40" s="51"/>
      <c r="E40" s="126"/>
      <c r="F40" s="51"/>
      <c r="G40" s="51"/>
      <c r="H40" s="126"/>
      <c r="I40" s="51"/>
      <c r="J40" s="6"/>
      <c r="K40" s="7"/>
      <c r="L40" s="7"/>
      <c r="M40" s="146"/>
      <c r="N40" s="7"/>
      <c r="O40" s="7"/>
      <c r="P40" s="146"/>
      <c r="Q40" s="8"/>
      <c r="Y40" s="34"/>
      <c r="Z40" s="123">
        <v>2</v>
      </c>
      <c r="AA40" s="67" t="str">
        <f>IF(Z39="","",CONCATENATE(VLOOKUP(Z27,NP,18,FALSE)," pts - ",VLOOKUP(Z27,NP,21,FALSE)))</f>
        <v>1281 pts - UNIEUX AEC</v>
      </c>
      <c r="AB40" s="67"/>
      <c r="AC40" s="149"/>
      <c r="AD40" s="67"/>
      <c r="AE40" s="67"/>
      <c r="AF40" s="149"/>
      <c r="AG40" s="67"/>
    </row>
    <row r="41" spans="1:33" ht="12" customHeight="1">
      <c r="A41" s="122"/>
      <c r="B41" s="53"/>
      <c r="C41" s="54" t="str">
        <f>IF(B40="","",CONCATENATE(VLOOKUP(B42,NP,8,FALSE)," pts - ",VLOOKUP(B42,NP,11,FALSE)))</f>
        <v>1193 pts - ST JUST ST RAMB</v>
      </c>
      <c r="D41" s="54"/>
      <c r="E41" s="48"/>
      <c r="F41" s="54"/>
      <c r="G41" s="54"/>
      <c r="H41" s="48"/>
      <c r="I41" s="54"/>
      <c r="J41" s="123">
        <v>7</v>
      </c>
      <c r="K41" s="2"/>
      <c r="L41" s="7"/>
      <c r="M41" s="146"/>
      <c r="N41" s="7"/>
      <c r="O41" s="7"/>
      <c r="P41" s="146"/>
      <c r="Q41" s="8"/>
      <c r="Y41" s="34"/>
      <c r="Z41" s="60"/>
      <c r="AA41" s="61">
        <f>IF(Z39="","",CONCATENATE(IF(VLOOKUP(R39,NP,23,FALSE)="","",IF(VLOOKUP(R39,NP,12,FALSE)=1,VLOOKUP(R39,NP,23,FALSE),-VLOOKUP(R39,NP,23,FALSE))),IF(VLOOKUP(R39,NP,24,FALSE)="","",CONCATENATE(" / ",IF(VLOOKUP(R39,NP,12,FALSE)=1,VLOOKUP(R39,NP,24,FALSE),-VLOOKUP(R39,NP,24,FALSE)))),IF(VLOOKUP(R39,NP,25,FALSE)="","",CONCATENATE(" / ",IF(VLOOKUP(R39,NP,12,FALSE)=1,VLOOKUP(R39,NP,25,FALSE),-VLOOKUP(R39,NP,25,FALSE)))),IF(VLOOKUP(R39,NP,26,FALSE)="","",CONCATENATE(" / ",IF(VLOOKUP(R39,NP,12,FALSE)=1,VLOOKUP(R39,NP,26,FALSE),-VLOOKUP(R39,NP,26,FALSE)))),IF(VLOOKUP(R39,NP,27,FALSE)="","",CONCATENATE(" / ",IF(VLOOKUP(R39,NP,12,FALSE)=1,VLOOKUP(R39,NP,27,FALSE),-VLOOKUP(R39,NP,27,FALSE)))),IF(VLOOKUP(R39,NP,28)="","",CONCATENATE(" / ",IF(VLOOKUP(R39,NP,12)=1,VLOOKUP(R39,NP,28),-VLOOKUP(R39,NP,28)))),IF(VLOOKUP(R39,NP,29)="","",CONCATENATE(" / ",IF(VLOOKUP(R39,NP,12)=1,VLOOKUP(R39,NP,29),-VLOOKUP(R39,NP,29))))))</f>
      </c>
      <c r="AB41" s="61"/>
      <c r="AC41" s="147"/>
      <c r="AD41" s="61"/>
      <c r="AE41" s="61"/>
      <c r="AF41" s="147"/>
      <c r="AG41" s="61"/>
    </row>
    <row r="42" spans="1:42" ht="12" customHeight="1">
      <c r="A42" s="122"/>
      <c r="B42" s="56">
        <v>7</v>
      </c>
      <c r="C42" s="29" t="s">
        <v>45</v>
      </c>
      <c r="D42" s="29"/>
      <c r="E42" s="129">
        <f>IF(VLOOKUP(B42,NP,32,FALSE)="","",IF(VLOOKUP(B42,NP,32,FALSE)=0,"",VLOOKUP(B42,NP,32,FALSE)))</f>
      </c>
      <c r="F42" s="30">
        <f>IF(VLOOKUP(B42,NP,33,FALSE)="","",IF(VLOOKUP(B42,NP,34,FALSE)=2,"",VLOOKUP(B42,NP,34,FALSE)))</f>
      </c>
      <c r="G42" s="30"/>
      <c r="H42" s="139" t="str">
        <f>IF(VLOOKUP(B42,NP,33,FALSE)="","",IF(VLOOKUP(B42,NP,33,FALSE)=0,"",VLOOKUP(B42,NP,33,FALSE)))</f>
        <v> </v>
      </c>
      <c r="I42" s="31"/>
      <c r="J42" s="57">
        <f>IF(VLOOKUP(J45,NP,4,FALSE)=0,"",VLOOKUP(J45,NP,4,FALSE))</f>
        <v>56</v>
      </c>
      <c r="K42" s="51" t="str">
        <f>IF(J42="","",CONCATENATE(VLOOKUP(J45,NP,5,FALSE),"  ",VLOOKUP(J45,NP,6,FALSE)))</f>
        <v>LOUAT  Lylian</v>
      </c>
      <c r="L42" s="51"/>
      <c r="M42" s="126"/>
      <c r="N42" s="51"/>
      <c r="O42" s="51"/>
      <c r="P42" s="126"/>
      <c r="Q42" s="51"/>
      <c r="Y42" s="34"/>
      <c r="Z42" s="60"/>
      <c r="AA42" s="75"/>
      <c r="AB42" s="76"/>
      <c r="AC42" s="144"/>
      <c r="AD42" s="76"/>
      <c r="AE42" s="76"/>
      <c r="AF42" s="144"/>
      <c r="AG42" s="77"/>
      <c r="AH42" s="50">
        <f>IF(AND(VLOOKUP(Z27,NP,12,FALSE)=0,VLOOKUP(Z27,NP,22,FALSE)=0),"",IF(VLOOKUP(Z27,NP,12,FALSE)=0,VLOOKUP(Z27,NP,4,FALSE),IF(VLOOKUP(Z27,NP,22,FALSE)=0,VLOOKUP(Z27,NP,14,FALSE),"")))</f>
        <v>55</v>
      </c>
      <c r="AI42" s="51" t="str">
        <f>IF(AH42="","",IF(VLOOKUP(Z27,NP,12,FALSE)=0,CONCATENATE(VLOOKUP(Z27,NP,5,FALSE),"  ",VLOOKUP(Z27,NP,6,FALSE)),IF(VLOOKUP(Z27,NP,22,FALSE)=0,CONCATENATE(VLOOKUP(Z27,NP,15,FALSE),"  ",VLOOKUP(Z27,NP,16,FALSE)),"")))</f>
        <v>MARC  Aurelien</v>
      </c>
      <c r="AJ42" s="51"/>
      <c r="AK42" s="51"/>
      <c r="AL42" s="51"/>
      <c r="AM42" s="51"/>
      <c r="AN42" s="51"/>
      <c r="AO42" s="51"/>
      <c r="AP42" s="73" t="s">
        <v>13</v>
      </c>
    </row>
    <row r="43" spans="1:41" ht="12" customHeight="1">
      <c r="A43" s="122"/>
      <c r="B43" s="3"/>
      <c r="C43" s="2"/>
      <c r="D43" s="2"/>
      <c r="E43" s="130"/>
      <c r="F43" s="2"/>
      <c r="G43" s="2"/>
      <c r="H43" s="130"/>
      <c r="I43" s="58"/>
      <c r="J43" s="59"/>
      <c r="K43" s="61" t="str">
        <f>IF(J42="","",CONCATENATE(VLOOKUP(J45,NP,8,FALSE)," pts - ",VLOOKUP(J45,NP,11,FALSE)))</f>
        <v>1193 pts - ST JUST ST RAMB</v>
      </c>
      <c r="L43" s="61"/>
      <c r="M43" s="147"/>
      <c r="N43" s="61"/>
      <c r="O43" s="61"/>
      <c r="P43" s="147"/>
      <c r="Q43" s="61"/>
      <c r="R43" s="55"/>
      <c r="Y43" s="34"/>
      <c r="Z43" s="55"/>
      <c r="AG43" s="34"/>
      <c r="AH43" s="70"/>
      <c r="AI43" s="164" t="str">
        <f>IF(AH42="","",IF(VLOOKUP(Z27,NP,12,FALSE)=0,CONCATENATE(VLOOKUP(Z27,NP,8,FALSE)," pts - ",VLOOKUP(Z27,NP,11,FALSE)),IF(VLOOKUP(Z27,NP,22,FALSE)=0,CONCATENATE(VLOOKUP(Z27,NP,18,FALSE)," pts - ",VLOOKUP(Z27,NP,21,FALSE)),"")))</f>
        <v>1272 pts - TTGC</v>
      </c>
      <c r="AJ43" s="164"/>
      <c r="AK43" s="164"/>
      <c r="AL43" s="164"/>
      <c r="AM43" s="164"/>
      <c r="AN43" s="164"/>
      <c r="AO43" s="164"/>
    </row>
    <row r="44" spans="1:33" ht="12" customHeight="1">
      <c r="A44" s="122">
        <v>10</v>
      </c>
      <c r="B44" s="50">
        <f>IF(VLOOKUP(B42,NP,14,FALSE)=0,"",VLOOKUP(B42,NP,14,FALSE))</f>
        <v>59</v>
      </c>
      <c r="C44" s="51" t="str">
        <f>IF(B44="","",CONCATENATE(VLOOKUP(B42,NP,15,FALSE),"  ",VLOOKUP(B42,NP,16,FALSE)))</f>
        <v>BRUNET  Nicolas</v>
      </c>
      <c r="D44" s="4"/>
      <c r="E44" s="125"/>
      <c r="F44" s="4"/>
      <c r="G44" s="4"/>
      <c r="H44" s="125"/>
      <c r="I44" s="5"/>
      <c r="J44" s="60"/>
      <c r="K44" s="61">
        <f>IF(J42="","",CONCATENATE(IF(VLOOKUP(B42,NP,23,FALSE)="","",IF(VLOOKUP(B42,NP,12,FALSE)=1,VLOOKUP(B42,NP,23,FALSE),-VLOOKUP(B42,NP,23,FALSE))),IF(VLOOKUP(B42,NP,24,FALSE)="","",CONCATENATE(" / ",IF(VLOOKUP(B42,NP,12,FALSE)=1,VLOOKUP(B42,NP,24,FALSE),-VLOOKUP(B42,NP,24,FALSE)))),IF(VLOOKUP(B42,NP,25,FALSE)="","",CONCATENATE(" / ",IF(VLOOKUP(B42,NP,12,FALSE)=1,VLOOKUP(B42,NP,25,FALSE),-VLOOKUP(B42,NP,25,FALSE)))),IF(VLOOKUP(B42,NP,26,FALSE)="","",CONCATENATE(" / ",IF(VLOOKUP(B42,NP,12,FALSE)=1,VLOOKUP(B42,NP,26,FALSE),-VLOOKUP(B42,NP,26,FALSE)))),IF(VLOOKUP(B42,NP,27,FALSE)="","",CONCATENATE(" / ",IF(VLOOKUP(B42,NP,12,FALSE)=1,VLOOKUP(B42,NP,27,FALSE),-VLOOKUP(B42,NP,27,FALSE)))),IF(VLOOKUP(B42,NP,28)="","",CONCATENATE(" / ",IF(VLOOKUP(B42,NP,12)=1,VLOOKUP(B42,NP,28),-VLOOKUP(B42,NP,28)))),IF(VLOOKUP(B42,NP,29)="","",CONCATENATE(" / ",IF(VLOOKUP(B42,NP,12)=1,VLOOKUP(B42,NP,29),-VLOOKUP(B42,NP,29))))))</f>
      </c>
      <c r="L44" s="61"/>
      <c r="M44" s="147"/>
      <c r="N44" s="61"/>
      <c r="O44" s="61"/>
      <c r="P44" s="147"/>
      <c r="Q44" s="61"/>
      <c r="R44" s="55"/>
      <c r="S44" s="65"/>
      <c r="T44" s="65"/>
      <c r="U44" s="156"/>
      <c r="V44" s="65"/>
      <c r="W44" s="65"/>
      <c r="X44" s="156"/>
      <c r="Y44" s="34"/>
      <c r="Z44" s="55"/>
      <c r="AG44" s="34"/>
    </row>
    <row r="45" spans="1:33" ht="12" customHeight="1">
      <c r="A45" s="122"/>
      <c r="B45" s="3"/>
      <c r="C45" s="54" t="str">
        <f>IF(B44="","",CONCATENATE(VLOOKUP(B42,NP,18,FALSE)," pts - ",VLOOKUP(B42,NP,21,FALSE)))</f>
        <v>1235 pts - LE CHAMBON Rév.</v>
      </c>
      <c r="D45" s="54"/>
      <c r="E45" s="48"/>
      <c r="F45" s="54"/>
      <c r="G45" s="54"/>
      <c r="H45" s="48"/>
      <c r="I45" s="54"/>
      <c r="J45" s="27">
        <v>12</v>
      </c>
      <c r="K45" s="29" t="s">
        <v>45</v>
      </c>
      <c r="L45" s="29"/>
      <c r="M45" s="129">
        <f>IF(VLOOKUP(J45,NP,32,FALSE)="","",IF(VLOOKUP(J45,NP,32,FALSE)=0,"",VLOOKUP(J45,NP,32,FALSE)))</f>
      </c>
      <c r="N45" s="30">
        <f>IF(VLOOKUP(J45,NP,33,FALSE)="","",IF(VLOOKUP(J45,NP,34,FALSE)=2,"",VLOOKUP(J45,NP,34,FALSE)))</f>
      </c>
      <c r="O45" s="30"/>
      <c r="P45" s="139" t="str">
        <f>IF(VLOOKUP(J45,NP,33,FALSE)="","",IF(VLOOKUP(J45,NP,33,FALSE)=0,"",VLOOKUP(J45,NP,33,FALSE)))</f>
        <v> </v>
      </c>
      <c r="Q45" s="31"/>
      <c r="R45" s="57">
        <f>IF(VLOOKUP(R39,NP,14,FALSE)=0,"",VLOOKUP(R39,NP,14,FALSE))</f>
        <v>62</v>
      </c>
      <c r="S45" s="51" t="str">
        <f>IF(R45="","",CONCATENATE(VLOOKUP(R39,NP,15,FALSE),"  ",VLOOKUP(R39,NP,16,FALSE)))</f>
        <v>FOURNIER  Nathan</v>
      </c>
      <c r="T45" s="51"/>
      <c r="U45" s="126"/>
      <c r="V45" s="51"/>
      <c r="W45" s="51"/>
      <c r="X45" s="126"/>
      <c r="Y45" s="51"/>
      <c r="Z45" s="55"/>
      <c r="AG45" s="34"/>
    </row>
    <row r="46" spans="1:33" ht="12" customHeight="1">
      <c r="A46" s="122">
        <v>15</v>
      </c>
      <c r="B46" s="50">
        <f>IF(VLOOKUP(B48,NP,4,FALSE)=0,"",VLOOKUP(B48,NP,4,FALSE))</f>
      </c>
      <c r="C46" s="51">
        <f>IF(B46="","",CONCATENATE(VLOOKUP(B48,NP,5,FALSE),"  ",VLOOKUP(B48,NP,6,FALSE)))</f>
      </c>
      <c r="D46" s="51"/>
      <c r="E46" s="126"/>
      <c r="F46" s="51"/>
      <c r="G46" s="51"/>
      <c r="H46" s="126"/>
      <c r="I46" s="51"/>
      <c r="J46" s="66"/>
      <c r="K46" s="53"/>
      <c r="L46" s="53"/>
      <c r="M46" s="148"/>
      <c r="N46" s="53"/>
      <c r="O46" s="53"/>
      <c r="P46" s="148"/>
      <c r="Q46" s="34"/>
      <c r="R46" s="123">
        <v>2</v>
      </c>
      <c r="S46" s="67" t="str">
        <f>IF(R45="","",CONCATENATE(VLOOKUP(R39,NP,18,FALSE)," pts - ",VLOOKUP(R39,NP,21,FALSE)))</f>
        <v>1284 pts - UNIEUX AEC</v>
      </c>
      <c r="T46" s="67"/>
      <c r="U46" s="149"/>
      <c r="V46" s="67"/>
      <c r="W46" s="67"/>
      <c r="X46" s="149"/>
      <c r="Y46" s="67"/>
      <c r="Z46" s="66"/>
      <c r="AA46" s="53"/>
      <c r="AB46" s="53"/>
      <c r="AC46" s="148"/>
      <c r="AD46" s="53"/>
      <c r="AE46" s="53"/>
      <c r="AF46" s="148"/>
      <c r="AG46" s="68"/>
    </row>
    <row r="47" spans="1:25" ht="12" customHeight="1">
      <c r="A47" s="122"/>
      <c r="B47" s="53"/>
      <c r="C47" s="54">
        <f>IF(B46="","",CONCATENATE(VLOOKUP(B48,NP,8,FALSE)," pts - ",VLOOKUP(B48,NP,11,FALSE)))</f>
      </c>
      <c r="D47" s="54"/>
      <c r="E47" s="48"/>
      <c r="F47" s="54"/>
      <c r="G47" s="54"/>
      <c r="H47" s="48"/>
      <c r="I47" s="54"/>
      <c r="J47" s="60"/>
      <c r="K47" s="53"/>
      <c r="L47" s="53"/>
      <c r="M47" s="148"/>
      <c r="N47" s="53"/>
      <c r="O47" s="53"/>
      <c r="P47" s="148"/>
      <c r="Q47" s="34"/>
      <c r="R47" s="60"/>
      <c r="S47" s="61">
        <f>IF(R45="","",CONCATENATE(IF(VLOOKUP(J45,NP,23,FALSE)="","",IF(VLOOKUP(J45,NP,12,FALSE)=1,VLOOKUP(J45,NP,23,FALSE),-VLOOKUP(J45,NP,23,FALSE))),IF(VLOOKUP(J45,NP,24,FALSE)="","",CONCATENATE(" / ",IF(VLOOKUP(J45,NP,12,FALSE)=1,VLOOKUP(J45,NP,24,FALSE),-VLOOKUP(J45,NP,24,FALSE)))),IF(VLOOKUP(J45,NP,25,FALSE)="","",CONCATENATE(" / ",IF(VLOOKUP(J45,NP,12,FALSE)=1,VLOOKUP(J45,NP,25,FALSE),-VLOOKUP(J45,NP,25,FALSE)))),IF(VLOOKUP(J45,NP,26,FALSE)="","",CONCATENATE(" / ",IF(VLOOKUP(J45,NP,12,FALSE)=1,VLOOKUP(J45,NP,26,FALSE),-VLOOKUP(J45,NP,26,FALSE)))),IF(VLOOKUP(J45,NP,27,FALSE)="","",CONCATENATE(" / ",IF(VLOOKUP(J45,NP,12,FALSE)=1,VLOOKUP(J45,NP,27,FALSE),-VLOOKUP(J45,NP,27,FALSE)))),IF(VLOOKUP(J45,NP,28)="","",CONCATENATE(" / ",IF(VLOOKUP(J45,NP,12)=1,VLOOKUP(J45,NP,28),-VLOOKUP(J45,NP,28)))),IF(VLOOKUP(J45,NP,29)="","",CONCATENATE(" / ",IF(VLOOKUP(J45,NP,12)=1,VLOOKUP(J45,NP,29),-VLOOKUP(J45,NP,29))))))</f>
      </c>
      <c r="T47" s="61"/>
      <c r="U47" s="147"/>
      <c r="V47" s="61"/>
      <c r="W47" s="61"/>
      <c r="X47" s="147"/>
      <c r="Y47" s="61"/>
    </row>
    <row r="48" spans="1:42" ht="12" customHeight="1">
      <c r="A48" s="122"/>
      <c r="B48" s="56">
        <v>8</v>
      </c>
      <c r="C48" s="29" t="s">
        <v>45</v>
      </c>
      <c r="D48" s="29"/>
      <c r="E48" s="129">
        <f>IF(VLOOKUP(B48,NP,32,FALSE)="","",IF(VLOOKUP(B48,NP,32,FALSE)=0,"",VLOOKUP(B48,NP,32,FALSE)))</f>
      </c>
      <c r="F48" s="30">
        <f>IF(VLOOKUP(B48,NP,33,FALSE)="","",IF(VLOOKUP(B48,NP,34,FALSE)=2,"",VLOOKUP(B48,NP,34,FALSE)))</f>
      </c>
      <c r="G48" s="30"/>
      <c r="H48" s="139" t="str">
        <f>IF(VLOOKUP(B48,NP,33,FALSE)="","",IF(VLOOKUP(B48,NP,33,FALSE)=0,"",VLOOKUP(B48,NP,33,FALSE)))</f>
        <v> </v>
      </c>
      <c r="I48" s="31"/>
      <c r="J48" s="57">
        <f>IF(VLOOKUP(J45,NP,14,FALSE)=0,"",VLOOKUP(J45,NP,14,FALSE))</f>
        <v>62</v>
      </c>
      <c r="K48" s="51" t="str">
        <f>IF(J48="","",CONCATENATE(VLOOKUP(J45,NP,15,FALSE),"  ",VLOOKUP(J45,NP,16,FALSE)))</f>
        <v>FOURNIER  Nathan</v>
      </c>
      <c r="L48" s="51"/>
      <c r="M48" s="126"/>
      <c r="N48" s="51"/>
      <c r="O48" s="51"/>
      <c r="P48" s="126"/>
      <c r="Q48" s="69"/>
      <c r="R48" s="55"/>
      <c r="S48" s="78"/>
      <c r="T48" s="72"/>
      <c r="U48" s="93"/>
      <c r="V48" s="72"/>
      <c r="W48" s="72"/>
      <c r="X48" s="93"/>
      <c r="Y48" s="72"/>
      <c r="Z48" s="79"/>
      <c r="AA48" s="80"/>
      <c r="AB48" s="80"/>
      <c r="AC48" s="80"/>
      <c r="AD48" s="80"/>
      <c r="AE48" s="80"/>
      <c r="AF48" s="80"/>
      <c r="AG48" s="81"/>
      <c r="AH48" s="72"/>
      <c r="AI48" s="82"/>
      <c r="AJ48" s="82"/>
      <c r="AK48" s="82"/>
      <c r="AL48" s="82"/>
      <c r="AM48" s="82"/>
      <c r="AN48" s="82"/>
      <c r="AO48" s="34"/>
      <c r="AP48" s="83"/>
    </row>
    <row r="49" spans="1:42" ht="12" customHeight="1">
      <c r="A49" s="122"/>
      <c r="B49" s="3"/>
      <c r="C49" s="2"/>
      <c r="D49" s="2"/>
      <c r="E49" s="130"/>
      <c r="F49" s="2"/>
      <c r="G49" s="2"/>
      <c r="H49" s="130"/>
      <c r="I49" s="58"/>
      <c r="J49" s="123">
        <v>2</v>
      </c>
      <c r="K49" s="61" t="str">
        <f>IF(J48="","",CONCATENATE(VLOOKUP(J45,NP,18,FALSE)," pts - ",VLOOKUP(J45,NP,21,FALSE)))</f>
        <v>1284 pts - UNIEUX AEC</v>
      </c>
      <c r="L49" s="61"/>
      <c r="M49" s="147"/>
      <c r="N49" s="61"/>
      <c r="O49" s="61"/>
      <c r="P49" s="147"/>
      <c r="Q49" s="61"/>
      <c r="S49" s="84"/>
      <c r="T49" s="70"/>
      <c r="U49" s="150"/>
      <c r="V49" s="70"/>
      <c r="W49" s="70"/>
      <c r="X49" s="150"/>
      <c r="Y49" s="53"/>
      <c r="AH49" s="66"/>
      <c r="AI49" s="85"/>
      <c r="AJ49" s="85"/>
      <c r="AK49" s="85"/>
      <c r="AL49" s="85"/>
      <c r="AM49" s="85"/>
      <c r="AN49" s="85"/>
      <c r="AO49" s="68"/>
      <c r="AP49" s="86"/>
    </row>
    <row r="50" spans="1:47" ht="12" customHeight="1">
      <c r="A50" s="122">
        <v>2</v>
      </c>
      <c r="B50" s="50">
        <f>IF(VLOOKUP(B48,NP,14,FALSE)=0,"",VLOOKUP(B48,NP,14,FALSE))</f>
        <v>62</v>
      </c>
      <c r="C50" s="51" t="str">
        <f>IF(B50="","",CONCATENATE(VLOOKUP(B48,NP,15,FALSE),"  ",VLOOKUP(B48,NP,16,FALSE)))</f>
        <v>FOURNIER  Nathan</v>
      </c>
      <c r="D50" s="4"/>
      <c r="E50" s="125"/>
      <c r="F50" s="4"/>
      <c r="G50" s="4"/>
      <c r="H50" s="125"/>
      <c r="I50" s="5"/>
      <c r="J50" s="87"/>
      <c r="K50" s="61">
        <f>IF(J48="","",CONCATENATE(IF(VLOOKUP(B48,NP,23,FALSE)="","",IF(VLOOKUP(B48,NP,12,FALSE)=1,VLOOKUP(B48,NP,23,FALSE),-VLOOKUP(B48,NP,23,FALSE))),IF(VLOOKUP(B48,NP,24,FALSE)="","",CONCATENATE(" / ",IF(VLOOKUP(B48,NP,12,FALSE)=1,VLOOKUP(B48,NP,24,FALSE),-VLOOKUP(B48,NP,24,FALSE)))),IF(VLOOKUP(B48,NP,25,FALSE)="","",CONCATENATE(" / ",IF(VLOOKUP(B48,NP,12,FALSE)=1,VLOOKUP(B48,NP,25,FALSE),-VLOOKUP(B48,NP,25,FALSE)))),IF(VLOOKUP(B48,NP,26,FALSE)="","",CONCATENATE(" / ",IF(VLOOKUP(B48,NP,12,FALSE)=1,VLOOKUP(B48,NP,26,FALSE),-VLOOKUP(B48,NP,26,FALSE)))),IF(VLOOKUP(B48,NP,27,FALSE)="","",CONCATENATE(" / ",IF(VLOOKUP(B48,NP,12,FALSE)=1,VLOOKUP(B48,NP,27,FALSE),-VLOOKUP(B48,NP,27,FALSE)))),IF(VLOOKUP(B48,NP,28)="","",CONCATENATE(" / ",IF(VLOOKUP(B48,NP,12)=1,VLOOKUP(B48,NP,28),-VLOOKUP(B48,NP,28)))),IF(VLOOKUP(B48,NP,29)="","",CONCATENATE(" / ",IF(VLOOKUP(B48,NP,12)=1,VLOOKUP(B48,NP,29),-VLOOKUP(B48,NP,29))))))</f>
      </c>
      <c r="L50" s="54"/>
      <c r="M50" s="48"/>
      <c r="N50" s="54"/>
      <c r="O50" s="54"/>
      <c r="P50" s="48"/>
      <c r="Q50" s="54"/>
      <c r="R50" s="72"/>
      <c r="S50" s="88"/>
      <c r="T50" s="68"/>
      <c r="U50" s="133"/>
      <c r="V50" s="68"/>
      <c r="W50" s="68"/>
      <c r="X50" s="133"/>
      <c r="Y50" s="68"/>
      <c r="Z50" s="89" t="s">
        <v>2</v>
      </c>
      <c r="AA50" s="89"/>
      <c r="AB50" s="89"/>
      <c r="AC50" s="89"/>
      <c r="AD50" s="89"/>
      <c r="AE50" s="89"/>
      <c r="AF50" s="89"/>
      <c r="AG50" s="89"/>
      <c r="AH50" s="66"/>
      <c r="AI50" s="53"/>
      <c r="AJ50" s="53"/>
      <c r="AK50" s="53"/>
      <c r="AL50" s="53"/>
      <c r="AM50" s="53"/>
      <c r="AN50" s="53"/>
      <c r="AO50" s="53"/>
      <c r="AP50" s="90"/>
      <c r="AU50" s="47"/>
    </row>
    <row r="51" spans="2:47" ht="15.75" customHeight="1">
      <c r="B51" s="3"/>
      <c r="C51" s="54" t="str">
        <f>IF(B50="","",CONCATENATE(VLOOKUP(B48,NP,18,FALSE)," pts - ",VLOOKUP(B48,NP,21,FALSE)))</f>
        <v>1284 pts - UNIEUX AEC</v>
      </c>
      <c r="D51" s="54"/>
      <c r="E51" s="48"/>
      <c r="F51" s="54"/>
      <c r="G51" s="54"/>
      <c r="H51" s="48"/>
      <c r="I51" s="54"/>
      <c r="J51" s="72"/>
      <c r="K51" s="78"/>
      <c r="L51" s="72"/>
      <c r="M51" s="93"/>
      <c r="N51" s="72"/>
      <c r="O51" s="72"/>
      <c r="P51" s="93"/>
      <c r="Q51" s="72"/>
      <c r="R51" s="66"/>
      <c r="S51" s="91"/>
      <c r="T51" s="92"/>
      <c r="U51" s="132"/>
      <c r="V51" s="92"/>
      <c r="W51" s="92"/>
      <c r="X51" s="132"/>
      <c r="Y51" s="68"/>
      <c r="Z51" s="66"/>
      <c r="AA51" s="53"/>
      <c r="AB51" s="53"/>
      <c r="AC51" s="148"/>
      <c r="AD51" s="53"/>
      <c r="AE51" s="53"/>
      <c r="AF51" s="148"/>
      <c r="AG51" s="53"/>
      <c r="AH51" s="53"/>
      <c r="AI51" s="53"/>
      <c r="AJ51" s="53"/>
      <c r="AK51" s="53"/>
      <c r="AL51" s="53"/>
      <c r="AM51" s="53"/>
      <c r="AN51" s="53"/>
      <c r="AO51" s="53"/>
      <c r="AP51" s="90"/>
      <c r="AU51" s="47"/>
    </row>
    <row r="52" spans="1:47" ht="15.75" customHeight="1">
      <c r="A52" s="93"/>
      <c r="B52" s="94"/>
      <c r="C52" s="95"/>
      <c r="D52" s="95"/>
      <c r="E52" s="127"/>
      <c r="F52" s="95"/>
      <c r="G52" s="95"/>
      <c r="H52" s="127"/>
      <c r="I52" s="68"/>
      <c r="J52" s="72"/>
      <c r="K52" s="78"/>
      <c r="L52" s="72"/>
      <c r="M52" s="93"/>
      <c r="N52" s="72"/>
      <c r="O52" s="72"/>
      <c r="P52" s="93"/>
      <c r="Q52" s="72"/>
      <c r="R52" s="96"/>
      <c r="S52" s="97"/>
      <c r="T52" s="98"/>
      <c r="U52" s="142"/>
      <c r="V52" s="98"/>
      <c r="W52" s="98"/>
      <c r="X52" s="142"/>
      <c r="Y52" s="122">
        <v>4</v>
      </c>
      <c r="Z52" s="50">
        <f>IF(AND(VLOOKUP(R15,NP,12,FALSE)=0,VLOOKUP(R15,NP,22,FALSE)=0),"",IF(VLOOKUP(R15,NP,12,FALSE)=0,VLOOKUP(R15,NP,4,FALSE),IF(VLOOKUP(R15,NP,22,FALSE)=0,VLOOKUP(R15,NP,14,FALSE),"")))</f>
        <v>65</v>
      </c>
      <c r="AA52" s="51" t="str">
        <f>IF(Z52="","",IF(VLOOKUP(R15,NP,12,FALSE)=0,CONCATENATE(VLOOKUP(R15,NP,5,FALSE),"  ",VLOOKUP(R15,NP,6,FALSE)),IF(VLOOKUP(R15,NP,22,FALSE)=0,CONCATENATE(VLOOKUP(R15,NP,15,FALSE),"  ",VLOOKUP(R15,NP,16,FALSE)),"")))</f>
        <v>MASSON  Xavier</v>
      </c>
      <c r="AB52" s="51"/>
      <c r="AC52" s="126"/>
      <c r="AD52" s="51"/>
      <c r="AE52" s="51"/>
      <c r="AF52" s="126"/>
      <c r="AG52" s="51"/>
      <c r="AH52" s="66"/>
      <c r="AI52" s="53"/>
      <c r="AJ52" s="53"/>
      <c r="AK52" s="53"/>
      <c r="AL52" s="53"/>
      <c r="AM52" s="53"/>
      <c r="AN52" s="53"/>
      <c r="AO52" s="53"/>
      <c r="AP52" s="90"/>
      <c r="AU52" s="47"/>
    </row>
    <row r="53" spans="1:47" ht="12" customHeight="1">
      <c r="A53" s="93"/>
      <c r="B53" s="68"/>
      <c r="C53" s="92"/>
      <c r="D53" s="92"/>
      <c r="E53" s="132"/>
      <c r="F53" s="92"/>
      <c r="G53" s="92"/>
      <c r="H53" s="132"/>
      <c r="I53" s="72"/>
      <c r="J53" s="72"/>
      <c r="K53" s="78"/>
      <c r="L53" s="72"/>
      <c r="M53" s="93"/>
      <c r="N53" s="72"/>
      <c r="O53" s="72"/>
      <c r="P53" s="93"/>
      <c r="Q53" s="72"/>
      <c r="R53" s="96"/>
      <c r="S53" s="99"/>
      <c r="T53" s="100"/>
      <c r="U53" s="127"/>
      <c r="V53" s="100"/>
      <c r="W53" s="100"/>
      <c r="X53" s="127"/>
      <c r="Y53" s="68"/>
      <c r="Z53" s="70"/>
      <c r="AA53" s="67" t="str">
        <f>IF(Z52="","",IF(VLOOKUP(R15,NP,12,FALSE)=0,CONCATENATE(VLOOKUP(R15,NP,8,FALSE)," pts - ",VLOOKUP(R15,NP,11,FALSE)),IF(VLOOKUP(R15,NP,22,FALSE)=0,CONCATENATE(VLOOKUP(R15,NP,18,FALSE)," pts - ",VLOOKUP(R15,NP,21,FALSE)),"")))</f>
        <v>1286 pts - VILLARS TT</v>
      </c>
      <c r="AB53" s="67"/>
      <c r="AC53" s="149"/>
      <c r="AD53" s="67"/>
      <c r="AE53" s="67"/>
      <c r="AF53" s="149"/>
      <c r="AG53" s="101"/>
      <c r="AH53" s="60"/>
      <c r="AI53" s="53"/>
      <c r="AJ53" s="53"/>
      <c r="AK53" s="53"/>
      <c r="AL53" s="53"/>
      <c r="AM53" s="53"/>
      <c r="AN53" s="53"/>
      <c r="AO53" s="53"/>
      <c r="AP53" s="90"/>
      <c r="AU53" s="47"/>
    </row>
    <row r="54" spans="1:47" ht="12" customHeight="1">
      <c r="A54" s="93"/>
      <c r="B54" s="68"/>
      <c r="C54" s="102"/>
      <c r="D54" s="102"/>
      <c r="E54" s="102"/>
      <c r="F54" s="102"/>
      <c r="G54" s="102"/>
      <c r="H54" s="102"/>
      <c r="I54" s="72"/>
      <c r="J54" s="94"/>
      <c r="K54" s="103"/>
      <c r="L54" s="95"/>
      <c r="M54" s="127"/>
      <c r="N54" s="95"/>
      <c r="O54" s="95"/>
      <c r="P54" s="127"/>
      <c r="Q54" s="68"/>
      <c r="R54" s="96"/>
      <c r="S54" s="104"/>
      <c r="T54" s="105"/>
      <c r="U54" s="141"/>
      <c r="V54" s="105"/>
      <c r="W54" s="105"/>
      <c r="X54" s="141"/>
      <c r="Y54" s="68"/>
      <c r="Z54" s="27">
        <v>18</v>
      </c>
      <c r="AA54" s="29" t="s">
        <v>45</v>
      </c>
      <c r="AB54" s="29"/>
      <c r="AC54" s="129">
        <f>IF(VLOOKUP(Z54,NP,32,FALSE)="","",IF(VLOOKUP(Z54,NP,32,FALSE)=0,"",VLOOKUP(Z54,NP,32,FALSE)))</f>
      </c>
      <c r="AD54" s="30">
        <f>IF(VLOOKUP(Z54,NP,33,FALSE)="","",IF(VLOOKUP(Z54,NP,34,FALSE)=2,"",VLOOKUP(Z54,NP,34,FALSE)))</f>
      </c>
      <c r="AE54" s="30"/>
      <c r="AF54" s="139" t="str">
        <f>IF(VLOOKUP(Z54,NP,33,FALSE)="","",IF(VLOOKUP(Z54,NP,33,FALSE)=0,"",VLOOKUP(Z54,NP,33,FALSE)))</f>
        <v> </v>
      </c>
      <c r="AG54" s="31"/>
      <c r="AH54" s="57">
        <f>IF(VLOOKUP(Z54,NP,12,FALSE)=1,VLOOKUP(Z54,NP,4,FALSE),IF(VLOOKUP(Z54,NP,22,FALSE)=1,VLOOKUP(Z54,NP,14,FALSE),""))</f>
        <v>62</v>
      </c>
      <c r="AI54" s="51" t="str">
        <f>IF(AH54="","",IF(VLOOKUP(Z54,NP,12,FALSE)=1,CONCATENATE(VLOOKUP(Z54,NP,5,FALSE),"  ",VLOOKUP(Z54,NP,6,FALSE)),IF(VLOOKUP(Z54,NP,22,FALSE)=1,CONCATENATE(VLOOKUP(Z54,NP,15,FALSE),"  ",VLOOKUP(Z54,NP,16,FALSE)),"")))</f>
        <v>FOURNIER  Nathan</v>
      </c>
      <c r="AJ54" s="51"/>
      <c r="AK54" s="51"/>
      <c r="AL54" s="51"/>
      <c r="AM54" s="51"/>
      <c r="AN54" s="51"/>
      <c r="AO54" s="51"/>
      <c r="AP54" s="73" t="s">
        <v>3</v>
      </c>
      <c r="AU54" s="47"/>
    </row>
    <row r="55" spans="1:47" ht="12" customHeight="1">
      <c r="A55" s="93"/>
      <c r="B55" s="68"/>
      <c r="C55" s="68"/>
      <c r="D55" s="68"/>
      <c r="E55" s="133"/>
      <c r="F55" s="68"/>
      <c r="G55" s="68"/>
      <c r="H55" s="133"/>
      <c r="I55" s="72"/>
      <c r="J55" s="68"/>
      <c r="K55" s="91"/>
      <c r="L55" s="92"/>
      <c r="M55" s="132"/>
      <c r="N55" s="92"/>
      <c r="O55" s="92"/>
      <c r="P55" s="132"/>
      <c r="Q55" s="72"/>
      <c r="R55" s="96"/>
      <c r="S55" s="106"/>
      <c r="T55" s="107"/>
      <c r="U55" s="143"/>
      <c r="V55" s="107"/>
      <c r="W55" s="107"/>
      <c r="X55" s="143"/>
      <c r="Y55" s="68"/>
      <c r="Z55" s="53"/>
      <c r="AA55" s="53"/>
      <c r="AB55" s="53"/>
      <c r="AC55" s="148"/>
      <c r="AD55" s="53"/>
      <c r="AE55" s="53"/>
      <c r="AF55" s="148"/>
      <c r="AG55" s="70"/>
      <c r="AH55" s="59"/>
      <c r="AI55" s="61" t="str">
        <f>IF(AH54="","",IF(VLOOKUP(Z54,NP,12,FALSE)=1,CONCATENATE(VLOOKUP(Z54,NP,8,FALSE)," pts - ",VLOOKUP(Z54,NP,11,FALSE)),IF(VLOOKUP(Z54,NP,22,FALSE)=1,CONCATENATE(VLOOKUP(Z54,NP,18,FALSE)," pts - ",VLOOKUP(Z54,NP,21,FALSE)),"")))</f>
        <v>1284 pts - UNIEUX AEC</v>
      </c>
      <c r="AJ55" s="61"/>
      <c r="AK55" s="61"/>
      <c r="AL55" s="61"/>
      <c r="AM55" s="61"/>
      <c r="AN55" s="61"/>
      <c r="AO55" s="61"/>
      <c r="AP55" s="90"/>
      <c r="AU55" s="47"/>
    </row>
    <row r="56" spans="1:47" ht="12" customHeight="1">
      <c r="A56" s="93"/>
      <c r="B56" s="94"/>
      <c r="C56" s="95"/>
      <c r="D56" s="95"/>
      <c r="E56" s="127"/>
      <c r="F56" s="95"/>
      <c r="G56" s="95"/>
      <c r="H56" s="127"/>
      <c r="I56" s="68"/>
      <c r="J56" s="96"/>
      <c r="K56" s="104"/>
      <c r="L56" s="105"/>
      <c r="M56" s="141"/>
      <c r="N56" s="105"/>
      <c r="O56" s="105"/>
      <c r="P56" s="141"/>
      <c r="Q56" s="72"/>
      <c r="R56" s="96"/>
      <c r="S56" s="108"/>
      <c r="T56" s="77"/>
      <c r="U56" s="157"/>
      <c r="V56" s="77"/>
      <c r="W56" s="77"/>
      <c r="X56" s="157"/>
      <c r="Y56" s="122">
        <v>3</v>
      </c>
      <c r="Z56" s="50">
        <f>IF(AND(VLOOKUP(R39,NP,12,FALSE)=0,VLOOKUP(R39,NP,22,FALSE)=0),"",IF(VLOOKUP(R39,NP,12,FALSE)=0,VLOOKUP(R39,NP,4,FALSE),IF(VLOOKUP(R39,NP,22,FALSE)=0,VLOOKUP(R39,NP,14,FALSE),"")))</f>
        <v>62</v>
      </c>
      <c r="AA56" s="51" t="str">
        <f>IF(Z56="","",IF(VLOOKUP(R39,NP,12,FALSE)=0,CONCATENATE(VLOOKUP(R39,NP,5,FALSE),"  ",VLOOKUP(R39,NP,6,FALSE)),IF(VLOOKUP(R39,NP,22,FALSE)=0,CONCATENATE(VLOOKUP(R39,NP,15,FALSE),"  ",VLOOKUP(R39,NP,16,FALSE)),"")))</f>
        <v>FOURNIER  Nathan</v>
      </c>
      <c r="AB56" s="51"/>
      <c r="AC56" s="126"/>
      <c r="AD56" s="51"/>
      <c r="AE56" s="51"/>
      <c r="AF56" s="126"/>
      <c r="AG56" s="51"/>
      <c r="AH56" s="60"/>
      <c r="AI56" s="61">
        <f>IF(AH54="","",CONCATENATE(IF(VLOOKUP(Z54,NP,23,FALSE)="","",IF(VLOOKUP(Z54,NP,12,FALSE)=1,VLOOKUP(Z54,NP,23,FALSE),-VLOOKUP(Z54,NP,23,FALSE))),IF(VLOOKUP(Z54,NP,24,FALSE)="","",CONCATENATE(" / ",IF(VLOOKUP(Z54,NP,12,FALSE)=1,VLOOKUP(Z54,NP,24,FALSE),-VLOOKUP(Z54,NP,24,FALSE)))),IF(VLOOKUP(Z54,NP,25,FALSE)="","",CONCATENATE(" / ",IF(VLOOKUP(Z54,NP,12,FALSE)=1,VLOOKUP(Z54,NP,25,FALSE),-VLOOKUP(Z54,NP,25,FALSE)))),IF(VLOOKUP(Z54,NP,26,FALSE)="","",CONCATENATE(" / ",IF(VLOOKUP(Z54,NP,12,FALSE)=1,VLOOKUP(Z54,NP,26,FALSE),-VLOOKUP(Z54,NP,26,FALSE)))),IF(VLOOKUP(Z54,NP,27,FALSE)="","",CONCATENATE(" / ",IF(VLOOKUP(Z54,NP,12,FALSE)=1,VLOOKUP(Z54,NP,27,FALSE),-VLOOKUP(Z54,NP,27,FALSE)))),IF(VLOOKUP(Z54,NP,28)="","",CONCATENATE(" / ",IF(VLOOKUP(Z54,NP,12)=1,VLOOKUP(Z54,NP,28),-VLOOKUP(Z54,NP,28)))),IF(VLOOKUP(Z54,NP,29)="","",CONCATENATE(" / ",IF(VLOOKUP(Z54,NP,12)=1,VLOOKUP(Z54,NP,29),-VLOOKUP(Z54,NP,29))))))</f>
      </c>
      <c r="AJ56" s="61"/>
      <c r="AK56" s="61"/>
      <c r="AL56" s="61"/>
      <c r="AM56" s="61"/>
      <c r="AN56" s="61"/>
      <c r="AO56" s="61"/>
      <c r="AP56" s="90"/>
      <c r="AU56" s="47"/>
    </row>
    <row r="57" spans="1:47" ht="12" customHeight="1">
      <c r="A57" s="93"/>
      <c r="B57" s="96"/>
      <c r="C57" s="92"/>
      <c r="D57" s="92"/>
      <c r="E57" s="132"/>
      <c r="F57" s="92"/>
      <c r="G57" s="92"/>
      <c r="H57" s="132"/>
      <c r="I57" s="72"/>
      <c r="J57" s="96"/>
      <c r="K57" s="109"/>
      <c r="L57" s="102"/>
      <c r="M57" s="102"/>
      <c r="N57" s="102"/>
      <c r="O57" s="102"/>
      <c r="P57" s="102"/>
      <c r="Q57" s="72"/>
      <c r="R57" s="96"/>
      <c r="S57" s="53"/>
      <c r="T57" s="53"/>
      <c r="U57" s="148"/>
      <c r="V57" s="53"/>
      <c r="W57" s="53"/>
      <c r="X57" s="148"/>
      <c r="Y57" s="68"/>
      <c r="Z57" s="70"/>
      <c r="AA57" s="67" t="str">
        <f>IF(Z56="","",IF(VLOOKUP(R39,NP,12,FALSE)=0,CONCATENATE(VLOOKUP(R39,NP,8,FALSE)," pts - ",VLOOKUP(R39,NP,11,FALSE)),IF(VLOOKUP(R39,NP,22,FALSE)=0,CONCATENATE(VLOOKUP(R39,NP,18,FALSE)," pts - ",VLOOKUP(R39,NP,21,FALSE)),"")))</f>
        <v>1284 pts - UNIEUX AEC</v>
      </c>
      <c r="AB57" s="67"/>
      <c r="AC57" s="149"/>
      <c r="AD57" s="67"/>
      <c r="AE57" s="67"/>
      <c r="AF57" s="149"/>
      <c r="AG57" s="67"/>
      <c r="AH57" s="110"/>
      <c r="AI57" s="53"/>
      <c r="AJ57" s="53"/>
      <c r="AK57" s="53"/>
      <c r="AL57" s="53"/>
      <c r="AM57" s="53"/>
      <c r="AN57" s="53"/>
      <c r="AO57" s="70"/>
      <c r="AP57" s="86"/>
      <c r="AU57" s="47"/>
    </row>
    <row r="58" spans="1:47" ht="12" customHeight="1">
      <c r="A58" s="93"/>
      <c r="B58" s="94"/>
      <c r="C58" s="95"/>
      <c r="D58" s="95"/>
      <c r="E58" s="127"/>
      <c r="F58" s="95"/>
      <c r="G58" s="95"/>
      <c r="H58" s="127"/>
      <c r="I58" s="68"/>
      <c r="J58" s="96"/>
      <c r="K58" s="88"/>
      <c r="L58" s="68"/>
      <c r="M58" s="133"/>
      <c r="N58" s="68"/>
      <c r="O58" s="68"/>
      <c r="P58" s="133"/>
      <c r="Q58" s="72"/>
      <c r="R58" s="96"/>
      <c r="S58" s="53"/>
      <c r="T58" s="53"/>
      <c r="U58" s="148"/>
      <c r="V58" s="53"/>
      <c r="W58" s="53"/>
      <c r="X58" s="148"/>
      <c r="Y58" s="68"/>
      <c r="Z58" s="66"/>
      <c r="AA58" s="75"/>
      <c r="AB58" s="76"/>
      <c r="AC58" s="144"/>
      <c r="AD58" s="76"/>
      <c r="AE58" s="76"/>
      <c r="AF58" s="144"/>
      <c r="AG58" s="77"/>
      <c r="AH58" s="50">
        <f>IF(AND(VLOOKUP(Z54,NP,12,FALSE)=0,VLOOKUP(Z54,NP,22,FALSE)=0),"",IF(VLOOKUP(Z54,NP,12,FALSE)=0,VLOOKUP(Z54,NP,4,FALSE),IF(VLOOKUP(Z54,NP,22,FALSE)=0,VLOOKUP(Z54,NP,14,FALSE),"")))</f>
        <v>65</v>
      </c>
      <c r="AI58" s="51" t="str">
        <f>IF(AH58="","",IF(VLOOKUP(Z54,NP,12,FALSE)=0,CONCATENATE(VLOOKUP(Z54,NP,5,FALSE),"  ",VLOOKUP(Z54,NP,6,FALSE)),IF(VLOOKUP(Z54,NP,22,FALSE)=0,CONCATENATE(VLOOKUP(Z54,NP,15,FALSE),"  ",VLOOKUP(Z54,NP,16,FALSE)),"")))</f>
        <v>MASSON  Xavier</v>
      </c>
      <c r="AJ58" s="51"/>
      <c r="AK58" s="51"/>
      <c r="AL58" s="51"/>
      <c r="AM58" s="51"/>
      <c r="AN58" s="51"/>
      <c r="AO58" s="51"/>
      <c r="AP58" s="73" t="s">
        <v>4</v>
      </c>
      <c r="AU58" s="47"/>
    </row>
    <row r="59" spans="1:47" ht="12" customHeight="1">
      <c r="A59" s="93"/>
      <c r="B59" s="68"/>
      <c r="C59" s="92"/>
      <c r="D59" s="92"/>
      <c r="E59" s="132"/>
      <c r="F59" s="92"/>
      <c r="G59" s="92"/>
      <c r="H59" s="132"/>
      <c r="I59" s="72"/>
      <c r="J59" s="96"/>
      <c r="K59" s="88"/>
      <c r="L59" s="68"/>
      <c r="M59" s="133"/>
      <c r="N59" s="68"/>
      <c r="O59" s="68"/>
      <c r="P59" s="133"/>
      <c r="Q59" s="72"/>
      <c r="R59" s="96"/>
      <c r="S59" s="53"/>
      <c r="T59" s="53"/>
      <c r="U59" s="148"/>
      <c r="V59" s="53"/>
      <c r="W59" s="53"/>
      <c r="X59" s="148"/>
      <c r="Y59" s="68"/>
      <c r="Z59" s="66"/>
      <c r="AA59" s="65"/>
      <c r="AB59" s="65"/>
      <c r="AC59" s="156"/>
      <c r="AD59" s="65"/>
      <c r="AE59" s="65"/>
      <c r="AF59" s="156"/>
      <c r="AG59" s="53"/>
      <c r="AH59" s="70"/>
      <c r="AI59" s="61" t="str">
        <f>IF(AH58="","",IF(VLOOKUP(Z54,NP,12,FALSE)=0,CONCATENATE(VLOOKUP(Z54,NP,8,FALSE)," pts - ",VLOOKUP(Z54,NP,11,FALSE)),IF(VLOOKUP(Z54,NP,22,FALSE)=0,CONCATENATE(VLOOKUP(Z54,NP,18,FALSE)," pts - ",VLOOKUP(Z54,NP,21,FALSE)),"")))</f>
        <v>1286 pts - VILLARS TT</v>
      </c>
      <c r="AJ59" s="61"/>
      <c r="AK59" s="61"/>
      <c r="AL59" s="61"/>
      <c r="AM59" s="61"/>
      <c r="AN59" s="61"/>
      <c r="AO59" s="61"/>
      <c r="AP59" s="90"/>
      <c r="AU59" s="47"/>
    </row>
    <row r="60" spans="1:47" ht="12" customHeight="1">
      <c r="A60" s="93"/>
      <c r="B60" s="68"/>
      <c r="C60" s="102"/>
      <c r="D60" s="102"/>
      <c r="E60" s="102"/>
      <c r="F60" s="102"/>
      <c r="G60" s="102"/>
      <c r="H60" s="102"/>
      <c r="I60" s="72"/>
      <c r="J60" s="94"/>
      <c r="K60" s="103"/>
      <c r="L60" s="95"/>
      <c r="M60" s="127"/>
      <c r="N60" s="95"/>
      <c r="O60" s="95"/>
      <c r="P60" s="127"/>
      <c r="Q60" s="68"/>
      <c r="R60" s="96"/>
      <c r="S60" s="53"/>
      <c r="T60" s="105"/>
      <c r="U60" s="141"/>
      <c r="V60" s="105"/>
      <c r="W60" s="105"/>
      <c r="X60" s="141"/>
      <c r="Y60" s="68"/>
      <c r="Z60" s="66"/>
      <c r="AU60" s="47"/>
    </row>
    <row r="61" spans="1:47" ht="12" customHeight="1">
      <c r="A61" s="93"/>
      <c r="B61" s="68"/>
      <c r="C61" s="68"/>
      <c r="D61" s="68"/>
      <c r="E61" s="133"/>
      <c r="F61" s="68"/>
      <c r="G61" s="68"/>
      <c r="H61" s="133"/>
      <c r="I61" s="72"/>
      <c r="J61" s="96"/>
      <c r="K61" s="91"/>
      <c r="L61" s="92"/>
      <c r="M61" s="132"/>
      <c r="N61" s="92"/>
      <c r="O61" s="92"/>
      <c r="P61" s="132"/>
      <c r="Q61" s="68"/>
      <c r="R61" s="79"/>
      <c r="S61" s="80"/>
      <c r="T61" s="80"/>
      <c r="U61" s="80"/>
      <c r="V61" s="80"/>
      <c r="W61" s="80"/>
      <c r="X61" s="80"/>
      <c r="Y61" s="81"/>
      <c r="Z61" s="79"/>
      <c r="AA61" s="80"/>
      <c r="AB61" s="80"/>
      <c r="AC61" s="80"/>
      <c r="AD61" s="80"/>
      <c r="AE61" s="80"/>
      <c r="AF61" s="80"/>
      <c r="AG61" s="81"/>
      <c r="AU61" s="47"/>
    </row>
    <row r="62" spans="1:47" ht="12" customHeight="1">
      <c r="A62" s="93"/>
      <c r="B62" s="68"/>
      <c r="C62" s="68"/>
      <c r="D62" s="68"/>
      <c r="E62" s="133"/>
      <c r="F62" s="68"/>
      <c r="G62" s="68"/>
      <c r="H62" s="133"/>
      <c r="I62" s="72"/>
      <c r="J62" s="96"/>
      <c r="K62" s="91"/>
      <c r="L62" s="92"/>
      <c r="M62" s="132"/>
      <c r="N62" s="92"/>
      <c r="O62" s="92"/>
      <c r="P62" s="132"/>
      <c r="Q62" s="68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U62" s="47"/>
    </row>
    <row r="63" spans="1:47" ht="12" customHeight="1">
      <c r="A63" s="93"/>
      <c r="B63" s="96"/>
      <c r="C63" s="92"/>
      <c r="D63" s="92"/>
      <c r="E63" s="132"/>
      <c r="F63" s="92"/>
      <c r="G63" s="92"/>
      <c r="H63" s="132"/>
      <c r="I63" s="72"/>
      <c r="J63" s="72"/>
      <c r="K63" s="84"/>
      <c r="L63" s="70"/>
      <c r="M63" s="150"/>
      <c r="N63" s="70"/>
      <c r="O63" s="70"/>
      <c r="P63" s="150"/>
      <c r="Q63" s="53"/>
      <c r="R63" s="89" t="s">
        <v>5</v>
      </c>
      <c r="S63" s="89"/>
      <c r="T63" s="89"/>
      <c r="U63" s="89"/>
      <c r="V63" s="89"/>
      <c r="W63" s="89"/>
      <c r="X63" s="89"/>
      <c r="Y63" s="89"/>
      <c r="Z63" s="89" t="s">
        <v>6</v>
      </c>
      <c r="AA63" s="89"/>
      <c r="AB63" s="89"/>
      <c r="AC63" s="89"/>
      <c r="AD63" s="89"/>
      <c r="AE63" s="89"/>
      <c r="AF63" s="89"/>
      <c r="AG63" s="89"/>
      <c r="AH63" s="53"/>
      <c r="AI63" s="53"/>
      <c r="AJ63" s="53"/>
      <c r="AK63" s="53"/>
      <c r="AL63" s="53"/>
      <c r="AM63" s="53"/>
      <c r="AN63" s="53"/>
      <c r="AO63" s="53"/>
      <c r="AP63" s="90"/>
      <c r="AQ63" s="53"/>
      <c r="AR63" s="53"/>
      <c r="AS63" s="53"/>
      <c r="AT63" s="53"/>
      <c r="AU63" s="90"/>
    </row>
    <row r="64" spans="1:47" ht="12" customHeight="1">
      <c r="A64" s="93"/>
      <c r="B64" s="94"/>
      <c r="C64" s="95"/>
      <c r="D64" s="95"/>
      <c r="E64" s="127"/>
      <c r="F64" s="95"/>
      <c r="G64" s="95"/>
      <c r="H64" s="127"/>
      <c r="I64" s="68"/>
      <c r="J64" s="72"/>
      <c r="K64" s="112"/>
      <c r="L64" s="113"/>
      <c r="M64" s="151"/>
      <c r="N64" s="113"/>
      <c r="O64" s="113"/>
      <c r="P64" s="151"/>
      <c r="Q64" s="114"/>
      <c r="R64" s="66"/>
      <c r="S64" s="85"/>
      <c r="T64" s="85"/>
      <c r="U64" s="85"/>
      <c r="V64" s="85"/>
      <c r="W64" s="85"/>
      <c r="X64" s="85"/>
      <c r="Y64" s="114"/>
      <c r="Z64" s="115"/>
      <c r="AA64" s="114"/>
      <c r="AB64" s="114"/>
      <c r="AC64" s="153"/>
      <c r="AD64" s="114"/>
      <c r="AE64" s="114"/>
      <c r="AF64" s="153"/>
      <c r="AG64" s="114"/>
      <c r="AH64" s="115"/>
      <c r="AI64" s="114"/>
      <c r="AJ64" s="114"/>
      <c r="AK64" s="114"/>
      <c r="AL64" s="114"/>
      <c r="AM64" s="114"/>
      <c r="AN64" s="114"/>
      <c r="AO64" s="114"/>
      <c r="AP64" s="90"/>
      <c r="AQ64" s="53"/>
      <c r="AR64" s="53"/>
      <c r="AS64" s="53"/>
      <c r="AT64" s="53"/>
      <c r="AU64" s="90"/>
    </row>
    <row r="65" spans="1:47" ht="12" customHeight="1">
      <c r="A65" s="93"/>
      <c r="B65" s="68"/>
      <c r="C65" s="92"/>
      <c r="D65" s="92"/>
      <c r="E65" s="132"/>
      <c r="F65" s="92"/>
      <c r="G65" s="92"/>
      <c r="H65" s="132"/>
      <c r="I65" s="72"/>
      <c r="J65" s="72"/>
      <c r="K65" s="116"/>
      <c r="L65" s="117"/>
      <c r="M65" s="152"/>
      <c r="N65" s="117"/>
      <c r="O65" s="117"/>
      <c r="P65" s="152"/>
      <c r="Q65" s="122">
        <v>8</v>
      </c>
      <c r="R65" s="50">
        <f>IF(AND(VLOOKUP(J9,NP,12,FALSE)=0,VLOOKUP(J9,NP,22,FALSE)=0),"",IF(VLOOKUP(J9,NP,12,FALSE)=0,VLOOKUP(J9,NP,4,FALSE),IF(VLOOKUP(J9,NP,22,FALSE)=0,VLOOKUP(J9,NP,14,FALSE),"")))</f>
        <v>63</v>
      </c>
      <c r="S65" s="51" t="str">
        <f>IF(R65="","",IF(VLOOKUP(J9,NP,12,FALSE)=0,CONCATENATE(VLOOKUP(J9,NP,5,FALSE),"  ",VLOOKUP(J9,NP,6,FALSE)),IF(VLOOKUP(J9,NP,22,FALSE)=0,CONCATENATE(VLOOKUP(J9,NP,15,FALSE),"  ",VLOOKUP(J9,NP,16,FALSE)),"")))</f>
        <v>GROSDENIS  Johann</v>
      </c>
      <c r="T65" s="51"/>
      <c r="U65" s="126"/>
      <c r="V65" s="51"/>
      <c r="W65" s="51"/>
      <c r="X65" s="126"/>
      <c r="Y65" s="51"/>
      <c r="Z65" s="66"/>
      <c r="AA65" s="53"/>
      <c r="AB65" s="53"/>
      <c r="AC65" s="148"/>
      <c r="AD65" s="53"/>
      <c r="AE65" s="53"/>
      <c r="AF65" s="148"/>
      <c r="AG65" s="53"/>
      <c r="AH65" s="66"/>
      <c r="AI65" s="53"/>
      <c r="AJ65" s="53"/>
      <c r="AK65" s="53"/>
      <c r="AL65" s="53"/>
      <c r="AM65" s="53"/>
      <c r="AN65" s="53"/>
      <c r="AO65" s="53"/>
      <c r="AP65" s="90"/>
      <c r="AQ65" s="53"/>
      <c r="AR65" s="53"/>
      <c r="AS65" s="53"/>
      <c r="AT65" s="53"/>
      <c r="AU65" s="90"/>
    </row>
    <row r="66" spans="1:47" ht="12" customHeight="1">
      <c r="A66" s="93"/>
      <c r="B66" s="68"/>
      <c r="C66" s="102"/>
      <c r="D66" s="102"/>
      <c r="E66" s="102"/>
      <c r="F66" s="102"/>
      <c r="G66" s="102"/>
      <c r="H66" s="102"/>
      <c r="I66" s="72"/>
      <c r="J66" s="94"/>
      <c r="K66" s="112"/>
      <c r="L66" s="113"/>
      <c r="M66" s="151"/>
      <c r="N66" s="113"/>
      <c r="O66" s="113"/>
      <c r="P66" s="151"/>
      <c r="Q66" s="114"/>
      <c r="R66" s="70"/>
      <c r="S66" s="67" t="str">
        <f>IF(R65="","",IF(VLOOKUP(J9,NP,12,FALSE)=0,CONCATENATE(VLOOKUP(J9,NP,8,FALSE)," pts - ",VLOOKUP(J9,NP,11,FALSE)),IF(VLOOKUP(J9,NP,22,FALSE)=0,CONCATENATE(VLOOKUP(J9,NP,18,FALSE)," pts - ",VLOOKUP(J9,NP,21,FALSE)),"")))</f>
        <v>1228 pts - ROANNE MABLY TT</v>
      </c>
      <c r="T66" s="67"/>
      <c r="U66" s="149"/>
      <c r="V66" s="67"/>
      <c r="W66" s="67"/>
      <c r="X66" s="149"/>
      <c r="Y66" s="101"/>
      <c r="Z66" s="123">
        <v>5</v>
      </c>
      <c r="AA66" s="2"/>
      <c r="AB66" s="7"/>
      <c r="AC66" s="146"/>
      <c r="AD66" s="7"/>
      <c r="AE66" s="7"/>
      <c r="AF66" s="146"/>
      <c r="AG66" s="8"/>
      <c r="AH66" s="66"/>
      <c r="AI66" s="53"/>
      <c r="AJ66" s="53"/>
      <c r="AK66" s="53"/>
      <c r="AL66" s="53"/>
      <c r="AM66" s="53"/>
      <c r="AN66" s="53"/>
      <c r="AO66" s="53"/>
      <c r="AP66" s="90"/>
      <c r="AQ66" s="53"/>
      <c r="AR66" s="53"/>
      <c r="AS66" s="53"/>
      <c r="AT66" s="53"/>
      <c r="AU66" s="90"/>
    </row>
    <row r="67" spans="1:47" ht="12" customHeight="1">
      <c r="A67" s="93"/>
      <c r="B67" s="68"/>
      <c r="C67" s="68"/>
      <c r="D67" s="68"/>
      <c r="E67" s="133"/>
      <c r="F67" s="68"/>
      <c r="G67" s="68"/>
      <c r="H67" s="133"/>
      <c r="I67" s="72"/>
      <c r="J67" s="68"/>
      <c r="K67" s="112"/>
      <c r="L67" s="113"/>
      <c r="M67" s="151"/>
      <c r="N67" s="113"/>
      <c r="O67" s="113"/>
      <c r="P67" s="151"/>
      <c r="Q67" s="114"/>
      <c r="R67" s="27">
        <v>16</v>
      </c>
      <c r="S67" s="29" t="s">
        <v>45</v>
      </c>
      <c r="T67" s="29"/>
      <c r="U67" s="129">
        <f>IF(VLOOKUP(R67,NP,32,FALSE)="","",IF(VLOOKUP(R67,NP,32,FALSE)=0,"",VLOOKUP(R67,NP,32,FALSE)))</f>
      </c>
      <c r="V67" s="30">
        <f>IF(VLOOKUP(R67,NP,33,FALSE)="","",IF(VLOOKUP(R67,NP,34,FALSE)=2,"",VLOOKUP(R67,NP,34,FALSE)))</f>
      </c>
      <c r="W67" s="30"/>
      <c r="X67" s="139" t="str">
        <f>IF(VLOOKUP(R67,NP,33,FALSE)="","",IF(VLOOKUP(R67,NP,33,FALSE)=0,"",VLOOKUP(R67,NP,33,FALSE)))</f>
        <v> </v>
      </c>
      <c r="Y67" s="31"/>
      <c r="Z67" s="57">
        <f>IF(VLOOKUP(Z70,NP,4,FALSE)=0,"",VLOOKUP(Z70,NP,4,FALSE))</f>
        <v>63</v>
      </c>
      <c r="AA67" s="51" t="str">
        <f>IF(Z67="","",CONCATENATE(VLOOKUP(Z70,NP,5,FALSE),"  ",VLOOKUP(Z70,NP,6,FALSE)))</f>
        <v>GROSDENIS  Johann</v>
      </c>
      <c r="AB67" s="51"/>
      <c r="AC67" s="126"/>
      <c r="AD67" s="51"/>
      <c r="AE67" s="51"/>
      <c r="AF67" s="126"/>
      <c r="AG67" s="51"/>
      <c r="AH67" s="66"/>
      <c r="AI67" s="53"/>
      <c r="AJ67" s="53"/>
      <c r="AK67" s="53"/>
      <c r="AL67" s="53"/>
      <c r="AM67" s="53"/>
      <c r="AN67" s="53"/>
      <c r="AO67" s="53"/>
      <c r="AP67" s="90"/>
      <c r="AQ67" s="53"/>
      <c r="AR67" s="53"/>
      <c r="AS67" s="53"/>
      <c r="AT67" s="53"/>
      <c r="AU67" s="90"/>
    </row>
    <row r="68" spans="1:47" ht="12" customHeight="1">
      <c r="A68" s="93"/>
      <c r="B68" s="94"/>
      <c r="C68" s="95"/>
      <c r="D68" s="95"/>
      <c r="E68" s="127"/>
      <c r="F68" s="95"/>
      <c r="G68" s="95"/>
      <c r="H68" s="127"/>
      <c r="I68" s="68"/>
      <c r="J68" s="96"/>
      <c r="K68" s="112"/>
      <c r="L68" s="113"/>
      <c r="M68" s="151"/>
      <c r="N68" s="113"/>
      <c r="O68" s="113"/>
      <c r="P68" s="151"/>
      <c r="Q68" s="114"/>
      <c r="R68" s="53"/>
      <c r="S68" s="53"/>
      <c r="T68" s="53"/>
      <c r="U68" s="148"/>
      <c r="V68" s="53"/>
      <c r="W68" s="53"/>
      <c r="X68" s="148"/>
      <c r="Y68" s="70"/>
      <c r="Z68" s="59"/>
      <c r="AA68" s="67" t="str">
        <f>IF(Z67="","",CONCATENATE(VLOOKUP(Z70,NP,8,FALSE)," pts - ",VLOOKUP(Z70,NP,11,FALSE)))</f>
        <v>1228 pts - ROANNE MABLY TT</v>
      </c>
      <c r="AB68" s="67"/>
      <c r="AC68" s="149"/>
      <c r="AD68" s="67"/>
      <c r="AE68" s="67"/>
      <c r="AF68" s="149"/>
      <c r="AG68" s="101"/>
      <c r="AH68" s="60"/>
      <c r="AI68" s="53"/>
      <c r="AJ68" s="53"/>
      <c r="AK68" s="53"/>
      <c r="AL68" s="53"/>
      <c r="AM68" s="53"/>
      <c r="AN68" s="53"/>
      <c r="AO68" s="53"/>
      <c r="AP68" s="118"/>
      <c r="AQ68" s="53"/>
      <c r="AR68" s="53"/>
      <c r="AS68" s="53"/>
      <c r="AT68" s="53"/>
      <c r="AU68" s="90"/>
    </row>
    <row r="69" spans="1:47" ht="12" customHeight="1">
      <c r="A69" s="93"/>
      <c r="B69" s="96"/>
      <c r="C69" s="92"/>
      <c r="D69" s="92"/>
      <c r="E69" s="132"/>
      <c r="F69" s="92"/>
      <c r="G69" s="92"/>
      <c r="H69" s="132"/>
      <c r="I69" s="72"/>
      <c r="J69" s="96"/>
      <c r="K69" s="116"/>
      <c r="L69" s="117"/>
      <c r="M69" s="152"/>
      <c r="N69" s="117"/>
      <c r="O69" s="117"/>
      <c r="P69" s="152"/>
      <c r="Q69" s="122">
        <v>5</v>
      </c>
      <c r="R69" s="50">
        <f>IF(AND(VLOOKUP(J21,NP,12,FALSE)=0,VLOOKUP(J21,NP,22,FALSE)=0),"",IF(VLOOKUP(J21,NP,12,FALSE)=0,VLOOKUP(J21,NP,4,FALSE),IF(VLOOKUP(J21,NP,22,FALSE)=0,VLOOKUP(J21,NP,14,FALSE),"")))</f>
        <v>52</v>
      </c>
      <c r="S69" s="51" t="str">
        <f>IF(R69="","",IF(VLOOKUP(J21,NP,12,FALSE)=0,CONCATENATE(VLOOKUP(J21,NP,5,FALSE),"  ",VLOOKUP(J21,NP,6,FALSE)),IF(VLOOKUP(J21,NP,22,FALSE)=0,CONCATENATE(VLOOKUP(J21,NP,15,FALSE),"  ",VLOOKUP(J21,NP,16,FALSE)),"")))</f>
        <v>MAINAS  Yannik</v>
      </c>
      <c r="T69" s="51"/>
      <c r="U69" s="126"/>
      <c r="V69" s="51"/>
      <c r="W69" s="51"/>
      <c r="X69" s="126"/>
      <c r="Y69" s="51"/>
      <c r="Z69" s="60"/>
      <c r="AA69" s="61">
        <f>IF(Z67="","",CONCATENATE(IF(VLOOKUP(R67,NP,23,FALSE)="","",IF(VLOOKUP(R67,NP,12,FALSE)=1,VLOOKUP(R67,NP,23,FALSE),-VLOOKUP(R67,NP,23,FALSE))),IF(VLOOKUP(R67,NP,24,FALSE)="","",CONCATENATE(" / ",IF(VLOOKUP(R67,NP,12,FALSE)=1,VLOOKUP(R67,NP,24,FALSE),-VLOOKUP(R67,NP,24,FALSE)))),IF(VLOOKUP(R67,NP,25,FALSE)="","",CONCATENATE(" / ",IF(VLOOKUP(R67,NP,12,FALSE)=1,VLOOKUP(R67,NP,25,FALSE),-VLOOKUP(R67,NP,25,FALSE)))),IF(VLOOKUP(R67,NP,26,FALSE)="","",CONCATENATE(" / ",IF(VLOOKUP(R67,NP,12,FALSE)=1,VLOOKUP(R67,NP,26,FALSE),-VLOOKUP(R67,NP,26,FALSE)))),IF(VLOOKUP(R67,NP,27,FALSE)="","",CONCATENATE(" / ",IF(VLOOKUP(R67,NP,12,FALSE)=1,VLOOKUP(R67,NP,27,FALSE),-VLOOKUP(R67,NP,27,FALSE)))),IF(VLOOKUP(R67,NP,28)="","",CONCATENATE(" / ",IF(VLOOKUP(R67,NP,12)=1,VLOOKUP(R67,NP,28),-VLOOKUP(R67,NP,28)))),IF(VLOOKUP(R67,NP,29)="","",CONCATENATE(" / ",IF(VLOOKUP(R67,NP,12)=1,VLOOKUP(R67,NP,29),-VLOOKUP(R67,NP,29))))))</f>
      </c>
      <c r="AB69" s="61"/>
      <c r="AC69" s="147"/>
      <c r="AD69" s="61"/>
      <c r="AE69" s="61"/>
      <c r="AF69" s="147"/>
      <c r="AG69" s="119"/>
      <c r="AH69" s="60"/>
      <c r="AI69" s="53"/>
      <c r="AJ69" s="53"/>
      <c r="AK69" s="53"/>
      <c r="AL69" s="53"/>
      <c r="AM69" s="53"/>
      <c r="AN69" s="53"/>
      <c r="AO69" s="53"/>
      <c r="AP69" s="118"/>
      <c r="AQ69" s="53"/>
      <c r="AR69" s="53"/>
      <c r="AS69" s="53"/>
      <c r="AT69" s="53"/>
      <c r="AU69" s="90"/>
    </row>
    <row r="70" spans="1:47" ht="12" customHeight="1">
      <c r="A70" s="93"/>
      <c r="B70" s="94"/>
      <c r="C70" s="95"/>
      <c r="D70" s="95"/>
      <c r="E70" s="127"/>
      <c r="F70" s="95"/>
      <c r="G70" s="95"/>
      <c r="H70" s="127"/>
      <c r="I70" s="68"/>
      <c r="J70" s="96"/>
      <c r="K70" s="112"/>
      <c r="L70" s="113"/>
      <c r="M70" s="151"/>
      <c r="N70" s="113"/>
      <c r="O70" s="113"/>
      <c r="P70" s="151"/>
      <c r="Q70" s="114"/>
      <c r="R70" s="70"/>
      <c r="S70" s="67" t="str">
        <f>IF(R69="","",IF(VLOOKUP(J21,NP,12,FALSE)=0,CONCATENATE(VLOOKUP(J21,NP,8,FALSE)," pts - ",VLOOKUP(J21,NP,11,FALSE)),IF(VLOOKUP(J21,NP,22,FALSE)=0,CONCATENATE(VLOOKUP(J21,NP,18,FALSE)," pts - ",VLOOKUP(J21,NP,21,FALSE)),"")))</f>
        <v>1227 pts - BRIENNON TT</v>
      </c>
      <c r="T70" s="67"/>
      <c r="U70" s="149"/>
      <c r="V70" s="67"/>
      <c r="W70" s="67"/>
      <c r="X70" s="149"/>
      <c r="Y70" s="67"/>
      <c r="Z70" s="27">
        <v>19</v>
      </c>
      <c r="AA70" s="29" t="s">
        <v>45</v>
      </c>
      <c r="AB70" s="29"/>
      <c r="AC70" s="129">
        <f>IF(VLOOKUP(Z70,NP,32,FALSE)="","",IF(VLOOKUP(Z70,NP,32,FALSE)=0,"",VLOOKUP(Z70,NP,32,FALSE)))</f>
      </c>
      <c r="AD70" s="30">
        <f>IF(VLOOKUP(Z70,NP,33,FALSE)="","",IF(VLOOKUP(Z70,NP,34,FALSE)=2,"",VLOOKUP(Z70,NP,34,FALSE)))</f>
      </c>
      <c r="AE70" s="30"/>
      <c r="AF70" s="139" t="str">
        <f>IF(VLOOKUP(Z70,NP,33,FALSE)="","",IF(VLOOKUP(Z70,NP,33,FALSE)=0,"",VLOOKUP(Z70,NP,33,FALSE)))</f>
        <v> </v>
      </c>
      <c r="AG70" s="31"/>
      <c r="AH70" s="57">
        <f>IF(VLOOKUP(Z70,NP,12,FALSE)=1,VLOOKUP(Z70,NP,4,FALSE),IF(VLOOKUP(Z70,NP,22,FALSE)=1,VLOOKUP(Z70,NP,14,FALSE),""))</f>
        <v>56</v>
      </c>
      <c r="AI70" s="51" t="str">
        <f>IF(AH70="","",IF(VLOOKUP(Z70,NP,12,FALSE)=1,CONCATENATE(VLOOKUP(Z70,NP,5,FALSE),"  ",VLOOKUP(Z70,NP,6,FALSE)),IF(VLOOKUP(Z70,NP,22,FALSE)=1,CONCATENATE(VLOOKUP(Z70,NP,15,FALSE),"  ",VLOOKUP(Z70,NP,16,FALSE)),"")))</f>
        <v>LOUAT  Lylian</v>
      </c>
      <c r="AJ70" s="51"/>
      <c r="AK70" s="51"/>
      <c r="AL70" s="51"/>
      <c r="AM70" s="51"/>
      <c r="AN70" s="51"/>
      <c r="AO70" s="51"/>
      <c r="AP70" s="73" t="s">
        <v>7</v>
      </c>
      <c r="AQ70" s="53"/>
      <c r="AR70" s="53"/>
      <c r="AS70" s="53"/>
      <c r="AT70" s="53"/>
      <c r="AU70" s="90"/>
    </row>
    <row r="71" spans="1:47" ht="12" customHeight="1">
      <c r="A71" s="93"/>
      <c r="B71" s="68"/>
      <c r="C71" s="92"/>
      <c r="D71" s="92"/>
      <c r="E71" s="132"/>
      <c r="F71" s="92"/>
      <c r="G71" s="92"/>
      <c r="H71" s="132"/>
      <c r="I71" s="72"/>
      <c r="J71" s="96"/>
      <c r="K71" s="116"/>
      <c r="L71" s="117"/>
      <c r="M71" s="152"/>
      <c r="N71" s="117"/>
      <c r="O71" s="117"/>
      <c r="P71" s="152"/>
      <c r="Q71" s="122">
        <v>6</v>
      </c>
      <c r="R71" s="50">
        <f>IF(AND(VLOOKUP(J33,NP,12,FALSE)=0,VLOOKUP(J33,NP,22,FALSE)=0),"",IF(VLOOKUP(J33,NP,12,FALSE)=0,VLOOKUP(J33,NP,4,FALSE),IF(VLOOKUP(J33,NP,22,FALSE)=0,VLOOKUP(J33,NP,14,FALSE),"")))</f>
        <v>60</v>
      </c>
      <c r="S71" s="51" t="str">
        <f>IF(R71="","",IF(VLOOKUP(J33,NP,12,FALSE)=0,CONCATENATE(VLOOKUP(J33,NP,5,FALSE),"  ",VLOOKUP(J33,NP,6,FALSE)),IF(VLOOKUP(J33,NP,22,FALSE)=0,CONCATENATE(VLOOKUP(J33,NP,15,FALSE),"  ",VLOOKUP(J33,NP,16,FALSE)),"")))</f>
        <v>VEYRARD  Aymeric</v>
      </c>
      <c r="T71" s="51"/>
      <c r="U71" s="126"/>
      <c r="V71" s="51"/>
      <c r="W71" s="51"/>
      <c r="X71" s="126"/>
      <c r="Y71" s="51"/>
      <c r="Z71" s="66"/>
      <c r="AA71" s="53"/>
      <c r="AB71" s="53"/>
      <c r="AC71" s="148"/>
      <c r="AD71" s="53"/>
      <c r="AE71" s="53"/>
      <c r="AF71" s="148"/>
      <c r="AG71" s="70"/>
      <c r="AH71" s="59"/>
      <c r="AI71" s="61" t="str">
        <f>IF(AH70="","",IF(VLOOKUP(Z70,NP,12,FALSE)=1,CONCATENATE(VLOOKUP(Z70,NP,8,FALSE)," pts - ",VLOOKUP(Z70,NP,11,FALSE)),IF(VLOOKUP(Z70,NP,22,FALSE)=1,CONCATENATE(VLOOKUP(Z70,NP,18,FALSE)," pts - ",VLOOKUP(Z70,NP,21,FALSE)),"")))</f>
        <v>1193 pts - ST JUST ST RAMB</v>
      </c>
      <c r="AJ71" s="61"/>
      <c r="AK71" s="61"/>
      <c r="AL71" s="61"/>
      <c r="AM71" s="61"/>
      <c r="AN71" s="61"/>
      <c r="AO71" s="61"/>
      <c r="AP71" s="118"/>
      <c r="AQ71" s="53"/>
      <c r="AR71" s="53"/>
      <c r="AS71" s="53"/>
      <c r="AT71" s="53"/>
      <c r="AU71" s="90"/>
    </row>
    <row r="72" spans="1:47" ht="12" customHeight="1">
      <c r="A72" s="93"/>
      <c r="B72" s="68"/>
      <c r="C72" s="102"/>
      <c r="D72" s="102"/>
      <c r="E72" s="102"/>
      <c r="F72" s="102"/>
      <c r="G72" s="102"/>
      <c r="H72" s="102"/>
      <c r="I72" s="72"/>
      <c r="J72" s="94"/>
      <c r="K72" s="112"/>
      <c r="L72" s="113"/>
      <c r="M72" s="151"/>
      <c r="N72" s="113"/>
      <c r="O72" s="113"/>
      <c r="P72" s="151"/>
      <c r="Q72" s="114"/>
      <c r="R72" s="70"/>
      <c r="S72" s="67" t="str">
        <f>IF(R71="","",IF(VLOOKUP(J33,NP,12,FALSE)=0,CONCATENATE(VLOOKUP(J33,NP,8,FALSE)," pts - ",VLOOKUP(J33,NP,11,FALSE)),IF(VLOOKUP(J33,NP,22,FALSE)=0,CONCATENATE(VLOOKUP(J33,NP,18,FALSE)," pts - ",VLOOKUP(J33,NP,21,FALSE)),"")))</f>
        <v>1193 pts - ST ETIENNE PTT</v>
      </c>
      <c r="T72" s="67"/>
      <c r="U72" s="149"/>
      <c r="V72" s="67"/>
      <c r="W72" s="67"/>
      <c r="X72" s="149"/>
      <c r="Y72" s="101"/>
      <c r="Z72" s="9"/>
      <c r="AA72" s="2"/>
      <c r="AB72" s="7"/>
      <c r="AC72" s="146"/>
      <c r="AD72" s="7"/>
      <c r="AE72" s="7"/>
      <c r="AF72" s="146"/>
      <c r="AG72" s="8"/>
      <c r="AH72" s="60"/>
      <c r="AI72" s="61">
        <f>IF(AH70="","",CONCATENATE(IF(VLOOKUP(Z70,NP,23,FALSE)="","",IF(VLOOKUP(Z70,NP,12,FALSE)=1,VLOOKUP(Z70,NP,23,FALSE),-VLOOKUP(Z70,NP,23,FALSE))),IF(VLOOKUP(Z70,NP,24,FALSE)="","",CONCATENATE(" / ",IF(VLOOKUP(Z70,NP,12,FALSE)=1,VLOOKUP(Z70,NP,24,FALSE),-VLOOKUP(Z70,NP,24,FALSE)))),IF(VLOOKUP(Z70,NP,25,FALSE)="","",CONCATENATE(" / ",IF(VLOOKUP(Z70,NP,12,FALSE)=1,VLOOKUP(Z70,NP,25,FALSE),-VLOOKUP(Z70,NP,25,FALSE)))),IF(VLOOKUP(Z70,NP,26,FALSE)="","",CONCATENATE(" / ",IF(VLOOKUP(Z70,NP,12,FALSE)=1,VLOOKUP(Z70,NP,26,FALSE),-VLOOKUP(Z70,NP,26,FALSE)))),IF(VLOOKUP(Z70,NP,27,FALSE)="","",CONCATENATE(" / ",IF(VLOOKUP(Z70,NP,12,FALSE)=1,VLOOKUP(Z70,NP,27,FALSE),-VLOOKUP(Z70,NP,27,FALSE)))),IF(VLOOKUP(Z70,NP,28)="","",CONCATENATE(" / ",IF(VLOOKUP(Z70,NP,12)=1,VLOOKUP(Z70,NP,28),-VLOOKUP(Z70,NP,28)))),IF(VLOOKUP(Z70,NP,29)="","",CONCATENATE(" / ",IF(VLOOKUP(Z70,NP,12)=1,VLOOKUP(Z70,NP,29),-VLOOKUP(Z70,NP,29))))))</f>
      </c>
      <c r="AJ72" s="61"/>
      <c r="AK72" s="61"/>
      <c r="AL72" s="61"/>
      <c r="AM72" s="61"/>
      <c r="AN72" s="61"/>
      <c r="AO72" s="61"/>
      <c r="AP72" s="118"/>
      <c r="AQ72" s="53"/>
      <c r="AR72" s="53"/>
      <c r="AS72" s="53"/>
      <c r="AT72" s="53"/>
      <c r="AU72" s="90"/>
    </row>
    <row r="73" spans="1:47" ht="12" customHeight="1">
      <c r="A73" s="93"/>
      <c r="B73" s="68"/>
      <c r="C73" s="68"/>
      <c r="D73" s="68"/>
      <c r="E73" s="133"/>
      <c r="F73" s="68"/>
      <c r="G73" s="68"/>
      <c r="H73" s="133"/>
      <c r="I73" s="72"/>
      <c r="J73" s="96"/>
      <c r="K73" s="112"/>
      <c r="L73" s="113"/>
      <c r="M73" s="151"/>
      <c r="N73" s="113"/>
      <c r="O73" s="113"/>
      <c r="P73" s="151"/>
      <c r="Q73" s="114"/>
      <c r="R73" s="27">
        <v>17</v>
      </c>
      <c r="S73" s="29" t="s">
        <v>45</v>
      </c>
      <c r="T73" s="29"/>
      <c r="U73" s="129">
        <f>IF(VLOOKUP(R73,NP,32,FALSE)="","",IF(VLOOKUP(R73,NP,32,FALSE)=0,"",VLOOKUP(R73,NP,32,FALSE)))</f>
      </c>
      <c r="V73" s="30">
        <f>IF(VLOOKUP(R73,NP,33,FALSE)="","",IF(VLOOKUP(R73,NP,34,FALSE)=2,"",VLOOKUP(R73,NP,34,FALSE)))</f>
      </c>
      <c r="W73" s="30"/>
      <c r="X73" s="139" t="str">
        <f>IF(VLOOKUP(R73,NP,33,FALSE)="","",IF(VLOOKUP(R73,NP,33,FALSE)=0,"",VLOOKUP(R73,NP,33,FALSE)))</f>
        <v> </v>
      </c>
      <c r="Y73" s="31"/>
      <c r="Z73" s="57">
        <f>IF(VLOOKUP(Z70,NP,14,FALSE)=0,"",VLOOKUP(Z70,NP,14,FALSE))</f>
        <v>56</v>
      </c>
      <c r="AA73" s="51" t="str">
        <f>IF(Z73="","",CONCATENATE(VLOOKUP(Z70,NP,15,FALSE),"  ",VLOOKUP(Z70,NP,16,FALSE)))</f>
        <v>LOUAT  Lylian</v>
      </c>
      <c r="AB73" s="51"/>
      <c r="AC73" s="126"/>
      <c r="AD73" s="51"/>
      <c r="AE73" s="51"/>
      <c r="AF73" s="126"/>
      <c r="AG73" s="51"/>
      <c r="AH73" s="60"/>
      <c r="AI73" s="53"/>
      <c r="AJ73" s="53"/>
      <c r="AK73" s="53"/>
      <c r="AL73" s="53"/>
      <c r="AM73" s="53"/>
      <c r="AN73" s="53"/>
      <c r="AO73" s="70"/>
      <c r="AP73" s="118"/>
      <c r="AQ73" s="53"/>
      <c r="AR73" s="53"/>
      <c r="AS73" s="53"/>
      <c r="AT73" s="53"/>
      <c r="AU73" s="90"/>
    </row>
    <row r="74" spans="1:47" ht="12" customHeight="1">
      <c r="A74" s="93"/>
      <c r="B74" s="94"/>
      <c r="C74" s="95"/>
      <c r="D74" s="95"/>
      <c r="E74" s="127"/>
      <c r="F74" s="95"/>
      <c r="G74" s="95"/>
      <c r="H74" s="127"/>
      <c r="I74" s="68"/>
      <c r="J74" s="72"/>
      <c r="K74" s="112"/>
      <c r="L74" s="113"/>
      <c r="M74" s="151"/>
      <c r="N74" s="113"/>
      <c r="O74" s="113"/>
      <c r="P74" s="151"/>
      <c r="Q74" s="114"/>
      <c r="R74" s="53"/>
      <c r="S74" s="53"/>
      <c r="T74" s="53"/>
      <c r="U74" s="148"/>
      <c r="V74" s="53"/>
      <c r="W74" s="53"/>
      <c r="X74" s="148"/>
      <c r="Y74" s="70"/>
      <c r="Z74" s="123">
        <v>6</v>
      </c>
      <c r="AA74" s="67" t="str">
        <f>IF(Z73="","",CONCATENATE(VLOOKUP(Z70,NP,18,FALSE)," pts - ",VLOOKUP(Z70,NP,21,FALSE)))</f>
        <v>1193 pts - ST JUST ST RAMB</v>
      </c>
      <c r="AB74" s="67"/>
      <c r="AC74" s="149"/>
      <c r="AD74" s="67"/>
      <c r="AE74" s="67"/>
      <c r="AF74" s="149"/>
      <c r="AG74" s="67"/>
      <c r="AH74" s="66"/>
      <c r="AI74" s="53"/>
      <c r="AJ74" s="53"/>
      <c r="AK74" s="53"/>
      <c r="AL74" s="53"/>
      <c r="AM74" s="53"/>
      <c r="AN74" s="53"/>
      <c r="AO74" s="68"/>
      <c r="AP74" s="118"/>
      <c r="AQ74" s="53"/>
      <c r="AR74" s="53"/>
      <c r="AS74" s="53"/>
      <c r="AT74" s="53"/>
      <c r="AU74" s="90"/>
    </row>
    <row r="75" spans="1:47" ht="12" customHeight="1">
      <c r="A75" s="93"/>
      <c r="B75" s="96"/>
      <c r="C75" s="92"/>
      <c r="D75" s="92"/>
      <c r="E75" s="132"/>
      <c r="F75" s="92"/>
      <c r="G75" s="92"/>
      <c r="H75" s="132"/>
      <c r="I75" s="72"/>
      <c r="J75" s="72"/>
      <c r="K75" s="116"/>
      <c r="L75" s="117"/>
      <c r="M75" s="152"/>
      <c r="N75" s="117"/>
      <c r="O75" s="117"/>
      <c r="P75" s="152"/>
      <c r="Q75" s="122">
        <v>7</v>
      </c>
      <c r="R75" s="50">
        <f>IF(AND(VLOOKUP(J45,NP,12,FALSE)=0,VLOOKUP(J45,NP,22,FALSE)=0),"",IF(VLOOKUP(J45,NP,12,FALSE)=0,VLOOKUP(J45,NP,4,FALSE),IF(VLOOKUP(J45,NP,22,FALSE)=0,VLOOKUP(J45,NP,14,FALSE),"")))</f>
        <v>56</v>
      </c>
      <c r="S75" s="51" t="str">
        <f>IF(R75="","",IF(VLOOKUP(J45,NP,12,FALSE)=0,CONCATENATE(VLOOKUP(J45,NP,5,FALSE),"  ",VLOOKUP(J45,NP,6,FALSE)),IF(VLOOKUP(J45,NP,22,FALSE)=0,CONCATENATE(VLOOKUP(J45,NP,15,FALSE),"  ",VLOOKUP(J45,NP,16,FALSE)),"")))</f>
        <v>LOUAT  Lylian</v>
      </c>
      <c r="T75" s="51"/>
      <c r="U75" s="126"/>
      <c r="V75" s="51"/>
      <c r="W75" s="51"/>
      <c r="X75" s="126"/>
      <c r="Y75" s="51"/>
      <c r="Z75" s="60"/>
      <c r="AA75" s="61">
        <f>IF(Z73="","",CONCATENATE(IF(VLOOKUP(R73,NP,23,FALSE)="","",IF(VLOOKUP(R73,NP,12,FALSE)=1,VLOOKUP(R73,NP,23,FALSE),-VLOOKUP(R73,NP,23,FALSE))),IF(VLOOKUP(R73,NP,24,FALSE)="","",CONCATENATE(" / ",IF(VLOOKUP(R73,NP,12,FALSE)=1,VLOOKUP(R73,NP,24,FALSE),-VLOOKUP(R73,NP,24,FALSE)))),IF(VLOOKUP(R73,NP,25,FALSE)="","",CONCATENATE(" / ",IF(VLOOKUP(R73,NP,12,FALSE)=1,VLOOKUP(R73,NP,25,FALSE),-VLOOKUP(R73,NP,25,FALSE)))),IF(VLOOKUP(R73,NP,26,FALSE)="","",CONCATENATE(" / ",IF(VLOOKUP(R73,NP,12,FALSE)=1,VLOOKUP(R73,NP,26,FALSE),-VLOOKUP(R73,NP,26,FALSE)))),IF(VLOOKUP(R73,NP,27,FALSE)="","",CONCATENATE(" / ",IF(VLOOKUP(R73,NP,12,FALSE)=1,VLOOKUP(R73,NP,27,FALSE),-VLOOKUP(R73,NP,27,FALSE)))),IF(VLOOKUP(R73,NP,28)="","",CONCATENATE(" / ",IF(VLOOKUP(R73,NP,12)=1,VLOOKUP(R73,NP,28),-VLOOKUP(R73,NP,28)))),IF(VLOOKUP(R73,NP,29)="","",CONCATENATE(" / ",IF(VLOOKUP(R73,NP,12)=1,VLOOKUP(R73,NP,29),-VLOOKUP(R73,NP,29))))))</f>
      </c>
      <c r="AB75" s="61"/>
      <c r="AC75" s="147"/>
      <c r="AD75" s="61"/>
      <c r="AE75" s="61"/>
      <c r="AF75" s="147"/>
      <c r="AG75" s="61"/>
      <c r="AH75" s="50">
        <f>IF(AND(VLOOKUP(Z70,NP,12,FALSE)=0,VLOOKUP(Z70,NP,22,FALSE)=0),"",IF(VLOOKUP(Z70,NP,12,FALSE)=0,VLOOKUP(Z70,NP,4,FALSE),IF(VLOOKUP(Z70,NP,22,FALSE)=0,VLOOKUP(Z70,NP,14,FALSE),"")))</f>
        <v>63</v>
      </c>
      <c r="AI75" s="51" t="str">
        <f>IF(AH75="","",IF(VLOOKUP(Z70,NP,12,FALSE)=0,CONCATENATE(VLOOKUP(Z70,NP,5,FALSE),"  ",VLOOKUP(Z70,NP,6,FALSE)),IF(VLOOKUP(Z70,NP,22,FALSE)=0,CONCATENATE(VLOOKUP(Z70,NP,15,FALSE),"  ",VLOOKUP(Z70,NP,16,FALSE)),"")))</f>
        <v>GROSDENIS  Johann</v>
      </c>
      <c r="AJ75" s="51"/>
      <c r="AK75" s="51"/>
      <c r="AL75" s="51"/>
      <c r="AM75" s="51"/>
      <c r="AN75" s="51"/>
      <c r="AO75" s="51"/>
      <c r="AP75" s="73" t="s">
        <v>8</v>
      </c>
      <c r="AQ75" s="53"/>
      <c r="AR75" s="53"/>
      <c r="AS75" s="53"/>
      <c r="AT75" s="53"/>
      <c r="AU75" s="90"/>
    </row>
    <row r="76" spans="1:47" ht="12" customHeight="1">
      <c r="A76" s="93"/>
      <c r="B76" s="94"/>
      <c r="C76" s="95"/>
      <c r="D76" s="95"/>
      <c r="E76" s="127"/>
      <c r="F76" s="95"/>
      <c r="G76" s="95"/>
      <c r="H76" s="127"/>
      <c r="I76" s="68"/>
      <c r="J76" s="72"/>
      <c r="K76" s="114"/>
      <c r="L76" s="114"/>
      <c r="M76" s="153"/>
      <c r="N76" s="114"/>
      <c r="O76" s="114"/>
      <c r="P76" s="153"/>
      <c r="Q76" s="114"/>
      <c r="R76" s="70"/>
      <c r="S76" s="67" t="str">
        <f>IF(R75="","",IF(VLOOKUP(J45,NP,12,FALSE)=0,CONCATENATE(VLOOKUP(J45,NP,8,FALSE)," pts - ",VLOOKUP(J45,NP,11,FALSE)),IF(VLOOKUP(J45,NP,22,FALSE)=0,CONCATENATE(VLOOKUP(J45,NP,18,FALSE)," pts - ",VLOOKUP(J45,NP,21,FALSE)),"")))</f>
        <v>1193 pts - ST JUST ST RAMB</v>
      </c>
      <c r="T76" s="67"/>
      <c r="U76" s="149"/>
      <c r="V76" s="67"/>
      <c r="W76" s="67"/>
      <c r="X76" s="149"/>
      <c r="Y76" s="67"/>
      <c r="Z76" s="115"/>
      <c r="AA76" s="114"/>
      <c r="AB76" s="114"/>
      <c r="AC76" s="153"/>
      <c r="AD76" s="114"/>
      <c r="AE76" s="114"/>
      <c r="AF76" s="153"/>
      <c r="AG76" s="114"/>
      <c r="AH76" s="70"/>
      <c r="AI76" s="61" t="str">
        <f>IF(AH75="","",IF(VLOOKUP(Z70,NP,12,FALSE)=0,CONCATENATE(VLOOKUP(Z70,NP,8,FALSE)," pts - ",VLOOKUP(Z70,NP,11,FALSE)),IF(VLOOKUP(Z70,NP,22,FALSE)=0,CONCATENATE(VLOOKUP(Z70,NP,18,FALSE)," pts - ",VLOOKUP(Z70,NP,21,FALSE)),"")))</f>
        <v>1228 pts - ROANNE MABLY TT</v>
      </c>
      <c r="AJ76" s="61"/>
      <c r="AK76" s="61"/>
      <c r="AL76" s="61"/>
      <c r="AM76" s="61"/>
      <c r="AN76" s="61"/>
      <c r="AO76" s="61"/>
      <c r="AP76" s="118"/>
      <c r="AQ76" s="53"/>
      <c r="AR76" s="53"/>
      <c r="AS76" s="53"/>
      <c r="AT76" s="53"/>
      <c r="AU76" s="90"/>
    </row>
    <row r="77" spans="1:47" ht="12" customHeight="1">
      <c r="A77" s="93"/>
      <c r="B77" s="68"/>
      <c r="C77" s="92"/>
      <c r="D77" s="92"/>
      <c r="E77" s="132"/>
      <c r="F77" s="92"/>
      <c r="G77" s="92"/>
      <c r="H77" s="132"/>
      <c r="I77" s="72"/>
      <c r="J77" s="72"/>
      <c r="K77" s="114"/>
      <c r="L77" s="114"/>
      <c r="M77" s="153"/>
      <c r="N77" s="114"/>
      <c r="O77" s="114"/>
      <c r="P77" s="153"/>
      <c r="Q77" s="114"/>
      <c r="R77" s="115"/>
      <c r="S77" s="112"/>
      <c r="T77" s="113"/>
      <c r="U77" s="151"/>
      <c r="V77" s="113"/>
      <c r="W77" s="113"/>
      <c r="X77" s="151"/>
      <c r="Y77" s="114"/>
      <c r="Z77" s="79"/>
      <c r="AA77" s="120"/>
      <c r="AB77" s="120"/>
      <c r="AC77" s="120"/>
      <c r="AD77" s="120"/>
      <c r="AE77" s="120"/>
      <c r="AF77" s="120"/>
      <c r="AG77" s="121"/>
      <c r="AH77" s="115"/>
      <c r="AI77" s="114"/>
      <c r="AJ77" s="114"/>
      <c r="AK77" s="114"/>
      <c r="AL77" s="114"/>
      <c r="AM77" s="114"/>
      <c r="AN77" s="114"/>
      <c r="AO77" s="114"/>
      <c r="AP77" s="118"/>
      <c r="AQ77" s="53"/>
      <c r="AR77" s="53"/>
      <c r="AS77" s="53"/>
      <c r="AT77" s="53"/>
      <c r="AU77" s="90"/>
    </row>
    <row r="78" spans="1:47" ht="12" customHeight="1">
      <c r="A78" s="93"/>
      <c r="B78" s="68"/>
      <c r="C78" s="92"/>
      <c r="D78" s="92"/>
      <c r="E78" s="132"/>
      <c r="F78" s="92"/>
      <c r="G78" s="92"/>
      <c r="H78" s="132"/>
      <c r="I78" s="72"/>
      <c r="J78" s="72"/>
      <c r="K78" s="114"/>
      <c r="L78" s="114"/>
      <c r="M78" s="153"/>
      <c r="N78" s="114"/>
      <c r="O78" s="114"/>
      <c r="P78" s="153"/>
      <c r="Q78" s="114"/>
      <c r="R78" s="115"/>
      <c r="S78" s="112"/>
      <c r="T78" s="113"/>
      <c r="U78" s="151"/>
      <c r="V78" s="113"/>
      <c r="W78" s="113"/>
      <c r="X78" s="151"/>
      <c r="Y78" s="114"/>
      <c r="Z78" s="111"/>
      <c r="AA78" s="111"/>
      <c r="AB78" s="111"/>
      <c r="AC78" s="111"/>
      <c r="AD78" s="111"/>
      <c r="AE78" s="111"/>
      <c r="AF78" s="111"/>
      <c r="AG78" s="111"/>
      <c r="AH78" s="115"/>
      <c r="AI78" s="114"/>
      <c r="AJ78" s="114"/>
      <c r="AK78" s="114"/>
      <c r="AL78" s="114"/>
      <c r="AM78" s="114"/>
      <c r="AN78" s="114"/>
      <c r="AO78" s="114"/>
      <c r="AP78" s="118"/>
      <c r="AQ78" s="53"/>
      <c r="AR78" s="53"/>
      <c r="AS78" s="53"/>
      <c r="AT78" s="53"/>
      <c r="AU78" s="90"/>
    </row>
    <row r="79" spans="1:47" ht="12" customHeight="1" thickBot="1">
      <c r="A79" s="93"/>
      <c r="B79" s="68"/>
      <c r="C79" s="102"/>
      <c r="D79" s="102"/>
      <c r="E79" s="102"/>
      <c r="F79" s="102"/>
      <c r="G79" s="102"/>
      <c r="H79" s="102"/>
      <c r="I79" s="72"/>
      <c r="J79" s="94"/>
      <c r="K79" s="114"/>
      <c r="L79" s="114"/>
      <c r="M79" s="153"/>
      <c r="N79" s="114"/>
      <c r="O79" s="114"/>
      <c r="P79" s="153"/>
      <c r="Q79" s="114"/>
      <c r="R79" s="115"/>
      <c r="S79" s="112"/>
      <c r="T79" s="113"/>
      <c r="U79" s="151"/>
      <c r="V79" s="113"/>
      <c r="W79" s="113"/>
      <c r="X79" s="151"/>
      <c r="Y79" s="114"/>
      <c r="Z79" s="89" t="s">
        <v>9</v>
      </c>
      <c r="AA79" s="89"/>
      <c r="AB79" s="89"/>
      <c r="AC79" s="89"/>
      <c r="AD79" s="89"/>
      <c r="AE79" s="89"/>
      <c r="AF79" s="89"/>
      <c r="AG79" s="89"/>
      <c r="AH79" s="115"/>
      <c r="AI79" s="114"/>
      <c r="AJ79" s="114"/>
      <c r="AK79" s="114"/>
      <c r="AL79" s="114"/>
      <c r="AM79" s="114"/>
      <c r="AN79" s="114"/>
      <c r="AO79" s="114"/>
      <c r="AP79" s="118"/>
      <c r="AQ79" s="53"/>
      <c r="AR79" s="53"/>
      <c r="AS79" s="53"/>
      <c r="AT79" s="53"/>
      <c r="AU79" s="90"/>
    </row>
    <row r="80" spans="1:47" ht="12" customHeight="1">
      <c r="A80" s="93"/>
      <c r="B80" s="32"/>
      <c r="C80" s="12"/>
      <c r="D80" s="13"/>
      <c r="E80" s="134"/>
      <c r="F80" s="13"/>
      <c r="G80" s="13"/>
      <c r="H80" s="134"/>
      <c r="I80" s="12"/>
      <c r="J80" s="13"/>
      <c r="K80" s="13"/>
      <c r="L80" s="13"/>
      <c r="M80" s="154"/>
      <c r="N80" s="14"/>
      <c r="O80" s="14"/>
      <c r="P80" s="154"/>
      <c r="Q80" s="15"/>
      <c r="R80" s="115"/>
      <c r="S80" s="112"/>
      <c r="T80" s="113"/>
      <c r="U80" s="151"/>
      <c r="V80" s="113"/>
      <c r="W80" s="113"/>
      <c r="X80" s="151"/>
      <c r="Y80" s="114"/>
      <c r="Z80" s="115"/>
      <c r="AA80" s="114"/>
      <c r="AB80" s="114"/>
      <c r="AC80" s="153"/>
      <c r="AD80" s="114"/>
      <c r="AE80" s="114"/>
      <c r="AF80" s="153"/>
      <c r="AG80" s="114"/>
      <c r="AH80" s="115"/>
      <c r="AI80" s="114"/>
      <c r="AJ80" s="114"/>
      <c r="AK80" s="114"/>
      <c r="AL80" s="114"/>
      <c r="AM80" s="114"/>
      <c r="AN80" s="114"/>
      <c r="AO80" s="114"/>
      <c r="AP80" s="118"/>
      <c r="AQ80" s="53"/>
      <c r="AR80" s="53"/>
      <c r="AS80" s="53"/>
      <c r="AT80" s="53"/>
      <c r="AU80" s="90"/>
    </row>
    <row r="81" spans="1:47" ht="12" customHeight="1">
      <c r="A81" s="93"/>
      <c r="B81" s="33" t="s">
        <v>1</v>
      </c>
      <c r="C81" s="16"/>
      <c r="D81" s="17"/>
      <c r="E81" s="135"/>
      <c r="F81" s="166">
        <v>42043</v>
      </c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7"/>
      <c r="R81" s="115"/>
      <c r="S81" s="116"/>
      <c r="T81" s="117"/>
      <c r="U81" s="152"/>
      <c r="V81" s="117"/>
      <c r="W81" s="117"/>
      <c r="X81" s="152"/>
      <c r="Y81" s="122">
        <v>8</v>
      </c>
      <c r="Z81" s="50">
        <f>IF(AND(VLOOKUP(R67,NP,12,FALSE)=0,VLOOKUP(R67,NP,22,FALSE)=0),"",IF(VLOOKUP(R67,NP,12,FALSE)=0,VLOOKUP(R67,NP,4,FALSE),IF(VLOOKUP(R67,NP,22,FALSE)=0,VLOOKUP(R67,NP,14,FALSE),"")))</f>
        <v>52</v>
      </c>
      <c r="AA81" s="51" t="str">
        <f>IF(Z81="","",IF(VLOOKUP(R67,NP,12,FALSE)=0,CONCATENATE(VLOOKUP(R67,NP,5,FALSE),"  ",VLOOKUP(R67,NP,6,FALSE)),IF(VLOOKUP(R67,NP,22,FALSE)=0,CONCATENATE(VLOOKUP(R67,NP,15,FALSE),"  ",VLOOKUP(R67,NP,16,FALSE)),"")))</f>
        <v>MAINAS  Yannik</v>
      </c>
      <c r="AB81" s="51"/>
      <c r="AC81" s="126"/>
      <c r="AD81" s="51"/>
      <c r="AE81" s="51"/>
      <c r="AF81" s="126"/>
      <c r="AG81" s="51"/>
      <c r="AH81" s="66"/>
      <c r="AI81" s="53"/>
      <c r="AJ81" s="53"/>
      <c r="AK81" s="53"/>
      <c r="AL81" s="53"/>
      <c r="AM81" s="53"/>
      <c r="AN81" s="53"/>
      <c r="AO81" s="53"/>
      <c r="AP81" s="118"/>
      <c r="AQ81" s="53"/>
      <c r="AR81" s="53"/>
      <c r="AS81" s="53"/>
      <c r="AT81" s="53"/>
      <c r="AU81" s="90"/>
    </row>
    <row r="82" spans="1:47" ht="12" customHeight="1">
      <c r="A82" s="93"/>
      <c r="B82" s="35"/>
      <c r="C82" s="16"/>
      <c r="D82" s="17"/>
      <c r="E82" s="136"/>
      <c r="F82" s="18"/>
      <c r="G82" s="18"/>
      <c r="H82" s="136"/>
      <c r="I82" s="21"/>
      <c r="J82" s="36"/>
      <c r="K82" s="36"/>
      <c r="L82" s="36"/>
      <c r="M82" s="128"/>
      <c r="N82" s="20"/>
      <c r="O82" s="20"/>
      <c r="P82" s="128"/>
      <c r="Q82" s="19"/>
      <c r="R82" s="115"/>
      <c r="S82" s="112"/>
      <c r="T82" s="113"/>
      <c r="U82" s="151"/>
      <c r="V82" s="113"/>
      <c r="W82" s="113"/>
      <c r="X82" s="151"/>
      <c r="Y82" s="114"/>
      <c r="Z82" s="70"/>
      <c r="AA82" s="67" t="str">
        <f>IF(Z81="","",IF(VLOOKUP(R67,NP,12,FALSE)=0,CONCATENATE(VLOOKUP(R67,NP,8,FALSE)," pts - ",VLOOKUP(R67,NP,11,FALSE)),IF(VLOOKUP(R67,NP,22,FALSE)=0,CONCATENATE(VLOOKUP(R67,NP,18,FALSE)," pts - ",VLOOKUP(R67,NP,21,FALSE)),"")))</f>
        <v>1227 pts - BRIENNON TT</v>
      </c>
      <c r="AB82" s="67"/>
      <c r="AC82" s="149"/>
      <c r="AD82" s="67"/>
      <c r="AE82" s="67"/>
      <c r="AF82" s="149"/>
      <c r="AG82" s="101"/>
      <c r="AH82" s="60"/>
      <c r="AI82" s="53"/>
      <c r="AJ82" s="53"/>
      <c r="AK82" s="53"/>
      <c r="AL82" s="53"/>
      <c r="AM82" s="53"/>
      <c r="AN82" s="53"/>
      <c r="AO82" s="53"/>
      <c r="AP82" s="118"/>
      <c r="AQ82" s="53"/>
      <c r="AR82" s="53"/>
      <c r="AS82" s="53"/>
      <c r="AT82" s="53"/>
      <c r="AU82" s="90"/>
    </row>
    <row r="83" spans="1:47" ht="12" customHeight="1">
      <c r="A83" s="93"/>
      <c r="B83" s="37" t="s">
        <v>53</v>
      </c>
      <c r="C83" s="16"/>
      <c r="D83" s="17"/>
      <c r="E83" s="136"/>
      <c r="F83" s="160" t="str">
        <f>'Liste des parties'!AD2</f>
        <v>Finales par classement</v>
      </c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1"/>
      <c r="R83" s="115"/>
      <c r="S83" s="112"/>
      <c r="T83" s="113"/>
      <c r="U83" s="151"/>
      <c r="V83" s="113"/>
      <c r="W83" s="113"/>
      <c r="X83" s="151"/>
      <c r="Y83" s="114"/>
      <c r="Z83" s="27">
        <v>20</v>
      </c>
      <c r="AA83" s="29" t="s">
        <v>45</v>
      </c>
      <c r="AB83" s="29"/>
      <c r="AC83" s="129">
        <f>IF(VLOOKUP(Z83,NP,32,FALSE)="","",IF(VLOOKUP(Z83,NP,32,FALSE)=0,"",VLOOKUP(Z83,NP,32,FALSE)))</f>
      </c>
      <c r="AD83" s="30">
        <f>IF(VLOOKUP(Z83,NP,33,FALSE)="","",IF(VLOOKUP(Z83,NP,34,FALSE)=2,"",VLOOKUP(Z83,NP,34,FALSE)))</f>
      </c>
      <c r="AE83" s="30"/>
      <c r="AF83" s="139" t="str">
        <f>IF(VLOOKUP(Z83,NP,33,FALSE)="","",IF(VLOOKUP(Z83,NP,33,FALSE)=0,"",VLOOKUP(Z83,NP,33,FALSE)))</f>
        <v> </v>
      </c>
      <c r="AG83" s="31"/>
      <c r="AH83" s="57">
        <f>IF(VLOOKUP(Z83,NP,12,FALSE)=1,VLOOKUP(Z83,NP,4,FALSE),IF(VLOOKUP(Z83,NP,22,FALSE)=1,VLOOKUP(Z83,NP,14,FALSE),""))</f>
      </c>
      <c r="AI83" s="51">
        <f>IF(AH83="","",IF(VLOOKUP(Z83,NP,12,FALSE)=1,CONCATENATE(VLOOKUP(Z83,NP,5,FALSE),"  ",VLOOKUP(Z83,NP,6,FALSE)),IF(VLOOKUP(Z83,NP,22,FALSE)=1,CONCATENATE(VLOOKUP(Z83,NP,15,FALSE),"  ",VLOOKUP(Z83,NP,16,FALSE)),"")))</f>
      </c>
      <c r="AJ83" s="51"/>
      <c r="AK83" s="51"/>
      <c r="AL83" s="51"/>
      <c r="AM83" s="51"/>
      <c r="AN83" s="51"/>
      <c r="AO83" s="51"/>
      <c r="AP83" s="73" t="s">
        <v>10</v>
      </c>
      <c r="AQ83" s="53"/>
      <c r="AR83" s="53"/>
      <c r="AS83" s="53"/>
      <c r="AT83" s="53"/>
      <c r="AU83" s="90"/>
    </row>
    <row r="84" spans="1:47" ht="12" customHeight="1">
      <c r="A84" s="93"/>
      <c r="B84" s="33"/>
      <c r="C84" s="16"/>
      <c r="D84" s="17"/>
      <c r="E84" s="137"/>
      <c r="F84" s="17"/>
      <c r="G84" s="17"/>
      <c r="H84" s="137"/>
      <c r="I84" s="21"/>
      <c r="J84" s="17"/>
      <c r="K84" s="17"/>
      <c r="L84" s="17"/>
      <c r="M84" s="136"/>
      <c r="N84" s="18"/>
      <c r="O84" s="18"/>
      <c r="P84" s="136"/>
      <c r="Q84" s="19"/>
      <c r="R84" s="115"/>
      <c r="S84" s="112"/>
      <c r="T84" s="113"/>
      <c r="U84" s="151"/>
      <c r="V84" s="113"/>
      <c r="W84" s="113"/>
      <c r="X84" s="151"/>
      <c r="Y84" s="114"/>
      <c r="Z84" s="53"/>
      <c r="AA84" s="53"/>
      <c r="AB84" s="53"/>
      <c r="AC84" s="148"/>
      <c r="AD84" s="53"/>
      <c r="AE84" s="53"/>
      <c r="AF84" s="148"/>
      <c r="AG84" s="70"/>
      <c r="AH84" s="59"/>
      <c r="AI84" s="61">
        <f>IF(AH83="","",IF(VLOOKUP(Z83,NP,12,FALSE)=1,CONCATENATE(VLOOKUP(Z83,NP,8,FALSE)," pts - ",VLOOKUP(Z83,NP,11,FALSE)),IF(VLOOKUP(Z83,NP,22,FALSE)=1,CONCATENATE(VLOOKUP(Z83,NP,18,FALSE)," pts - ",VLOOKUP(Z83,NP,21,FALSE)),"")))</f>
      </c>
      <c r="AJ84" s="61"/>
      <c r="AK84" s="61"/>
      <c r="AL84" s="61"/>
      <c r="AM84" s="61"/>
      <c r="AN84" s="61"/>
      <c r="AO84" s="61"/>
      <c r="AP84" s="118"/>
      <c r="AQ84" s="53"/>
      <c r="AR84" s="53"/>
      <c r="AS84" s="53"/>
      <c r="AT84" s="53"/>
      <c r="AU84" s="90"/>
    </row>
    <row r="85" spans="1:47" ht="12" customHeight="1">
      <c r="A85" s="93"/>
      <c r="B85" s="33" t="s">
        <v>54</v>
      </c>
      <c r="C85" s="21"/>
      <c r="D85" s="36"/>
      <c r="E85" s="128"/>
      <c r="F85" s="168" t="s">
        <v>93</v>
      </c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3"/>
      <c r="R85" s="115"/>
      <c r="S85" s="116"/>
      <c r="T85" s="117"/>
      <c r="U85" s="152"/>
      <c r="V85" s="117"/>
      <c r="W85" s="117"/>
      <c r="X85" s="152"/>
      <c r="Y85" s="122">
        <v>7</v>
      </c>
      <c r="Z85" s="50">
        <f>IF(AND(VLOOKUP(R73,NP,12,FALSE)=0,VLOOKUP(R73,NP,22,FALSE)=0),"",IF(VLOOKUP(R73,NP,12,FALSE)=0,VLOOKUP(R73,NP,4,FALSE),IF(VLOOKUP(R73,NP,22,FALSE)=0,VLOOKUP(R73,NP,14,FALSE),"")))</f>
        <v>60</v>
      </c>
      <c r="AA85" s="51" t="str">
        <f>IF(Z85="","",IF(VLOOKUP(R73,NP,12,FALSE)=0,CONCATENATE(VLOOKUP(R73,NP,5,FALSE),"  ",VLOOKUP(R73,NP,6,FALSE)),IF(VLOOKUP(R73,NP,22,FALSE)=0,CONCATENATE(VLOOKUP(R73,NP,15,FALSE),"  ",VLOOKUP(R73,NP,16,FALSE)),"")))</f>
        <v>VEYRARD  Aymeric</v>
      </c>
      <c r="AB85" s="51"/>
      <c r="AC85" s="126"/>
      <c r="AD85" s="51"/>
      <c r="AE85" s="51"/>
      <c r="AF85" s="126"/>
      <c r="AG85" s="51"/>
      <c r="AH85" s="60"/>
      <c r="AI85" s="61">
        <f>IF(AH83="","",CONCATENATE(IF(VLOOKUP(Z83,NP,23,FALSE)="","",IF(VLOOKUP(Z83,NP,12,FALSE)=1,VLOOKUP(Z83,NP,23,FALSE),-VLOOKUP(Z83,NP,23,FALSE))),IF(VLOOKUP(Z83,NP,24,FALSE)="","",CONCATENATE(" / ",IF(VLOOKUP(Z83,NP,12,FALSE)=1,VLOOKUP(Z83,NP,24,FALSE),-VLOOKUP(Z83,NP,24,FALSE)))),IF(VLOOKUP(Z83,NP,25,FALSE)="","",CONCATENATE(" / ",IF(VLOOKUP(Z83,NP,12,FALSE)=1,VLOOKUP(Z83,NP,25,FALSE),-VLOOKUP(Z83,NP,25,FALSE)))),IF(VLOOKUP(Z83,NP,26,FALSE)="","",CONCATENATE(" / ",IF(VLOOKUP(Z83,NP,12,FALSE)=1,VLOOKUP(Z83,NP,26,FALSE),-VLOOKUP(Z83,NP,26,FALSE)))),IF(VLOOKUP(Z83,NP,27,FALSE)="","",CONCATENATE(" / ",IF(VLOOKUP(Z83,NP,12,FALSE)=1,VLOOKUP(Z83,NP,27,FALSE),-VLOOKUP(Z83,NP,27,FALSE)))),IF(VLOOKUP(Z83,NP,28)="","",CONCATENATE(" / ",IF(VLOOKUP(Z83,NP,12)=1,VLOOKUP(Z83,NP,28),-VLOOKUP(Z83,NP,28)))),IF(VLOOKUP(Z83,NP,29)="","",CONCATENATE(" / ",IF(VLOOKUP(Z83,NP,12)=1,VLOOKUP(Z83,NP,29),-VLOOKUP(Z83,NP,29))))))</f>
      </c>
      <c r="AJ85" s="61"/>
      <c r="AK85" s="61"/>
      <c r="AL85" s="61"/>
      <c r="AM85" s="61"/>
      <c r="AN85" s="61"/>
      <c r="AO85" s="61"/>
      <c r="AP85" s="118"/>
      <c r="AQ85" s="53"/>
      <c r="AR85" s="53"/>
      <c r="AS85" s="53"/>
      <c r="AT85" s="53"/>
      <c r="AU85" s="90"/>
    </row>
    <row r="86" spans="1:47" ht="12" customHeight="1" thickBot="1">
      <c r="A86" s="93"/>
      <c r="B86" s="40"/>
      <c r="C86" s="22"/>
      <c r="D86" s="23"/>
      <c r="E86" s="138"/>
      <c r="F86" s="23"/>
      <c r="G86" s="23"/>
      <c r="H86" s="138"/>
      <c r="I86" s="22"/>
      <c r="J86" s="23"/>
      <c r="K86" s="23"/>
      <c r="L86" s="23"/>
      <c r="M86" s="155"/>
      <c r="N86" s="24"/>
      <c r="O86" s="24"/>
      <c r="P86" s="155"/>
      <c r="Q86" s="25"/>
      <c r="R86" s="115"/>
      <c r="S86" s="114"/>
      <c r="T86" s="114"/>
      <c r="U86" s="153"/>
      <c r="V86" s="114"/>
      <c r="W86" s="114"/>
      <c r="X86" s="153"/>
      <c r="Y86" s="114"/>
      <c r="Z86" s="70"/>
      <c r="AA86" s="67" t="str">
        <f>IF(Z85="","",IF(VLOOKUP(R73,NP,12,FALSE)=0,CONCATENATE(VLOOKUP(R73,NP,8,FALSE)," pts - ",VLOOKUP(R73,NP,11,FALSE)),IF(VLOOKUP(R73,NP,22,FALSE)=0,CONCATENATE(VLOOKUP(R73,NP,18,FALSE)," pts - ",VLOOKUP(R73,NP,21,FALSE)),"")))</f>
        <v>1193 pts - ST ETIENNE PTT</v>
      </c>
      <c r="AB86" s="67"/>
      <c r="AC86" s="149"/>
      <c r="AD86" s="67"/>
      <c r="AE86" s="67"/>
      <c r="AF86" s="149"/>
      <c r="AG86" s="67"/>
      <c r="AH86" s="110"/>
      <c r="AI86" s="53"/>
      <c r="AJ86" s="53"/>
      <c r="AK86" s="53"/>
      <c r="AL86" s="53"/>
      <c r="AM86" s="53"/>
      <c r="AN86" s="53"/>
      <c r="AO86" s="70"/>
      <c r="AP86" s="118"/>
      <c r="AQ86" s="53"/>
      <c r="AR86" s="53"/>
      <c r="AS86" s="53"/>
      <c r="AT86" s="53"/>
      <c r="AU86" s="90"/>
    </row>
    <row r="87" spans="1:47" ht="12" customHeight="1">
      <c r="A87" s="93"/>
      <c r="B87" s="94"/>
      <c r="C87" s="95"/>
      <c r="D87" s="95"/>
      <c r="E87" s="127"/>
      <c r="F87" s="95"/>
      <c r="G87" s="95"/>
      <c r="H87" s="127"/>
      <c r="I87" s="68"/>
      <c r="J87" s="72"/>
      <c r="K87" s="114"/>
      <c r="L87" s="114"/>
      <c r="M87" s="153"/>
      <c r="N87" s="114"/>
      <c r="O87" s="114"/>
      <c r="P87" s="153"/>
      <c r="Q87" s="114"/>
      <c r="R87" s="115"/>
      <c r="S87" s="114"/>
      <c r="T87" s="114"/>
      <c r="U87" s="153"/>
      <c r="V87" s="114"/>
      <c r="W87" s="114"/>
      <c r="X87" s="153"/>
      <c r="Y87" s="114"/>
      <c r="Z87" s="66"/>
      <c r="AA87" s="75"/>
      <c r="AB87" s="76"/>
      <c r="AC87" s="144"/>
      <c r="AD87" s="76"/>
      <c r="AE87" s="76"/>
      <c r="AF87" s="144"/>
      <c r="AG87" s="77"/>
      <c r="AH87" s="50">
        <f>IF(AND(VLOOKUP(Z83,NP,12,FALSE)=0,VLOOKUP(Z83,NP,22,FALSE)=0),"",IF(VLOOKUP(Z83,NP,12,FALSE)=0,VLOOKUP(Z83,NP,4,FALSE),IF(VLOOKUP(Z83,NP,22,FALSE)=0,VLOOKUP(Z83,NP,14,FALSE),"")))</f>
      </c>
      <c r="AI87" s="51">
        <f>IF(AH87="","",IF(VLOOKUP(Z83,NP,12,FALSE)=0,CONCATENATE(VLOOKUP(Z83,NP,5,FALSE),"  ",VLOOKUP(Z83,NP,6,FALSE)),IF(VLOOKUP(Z83,NP,22,FALSE)=0,CONCATENATE(VLOOKUP(Z83,NP,15,FALSE),"  ",VLOOKUP(Z83,NP,16,FALSE)),"")))</f>
      </c>
      <c r="AJ87" s="51"/>
      <c r="AK87" s="51"/>
      <c r="AL87" s="51"/>
      <c r="AM87" s="51"/>
      <c r="AN87" s="51"/>
      <c r="AO87" s="51"/>
      <c r="AP87" s="73" t="s">
        <v>11</v>
      </c>
      <c r="AQ87" s="53"/>
      <c r="AR87" s="53"/>
      <c r="AS87" s="53"/>
      <c r="AT87" s="53"/>
      <c r="AU87" s="90"/>
    </row>
    <row r="88" spans="1:47" ht="12" customHeight="1">
      <c r="A88" s="93"/>
      <c r="B88" s="96"/>
      <c r="C88" s="92"/>
      <c r="D88" s="92"/>
      <c r="E88" s="132"/>
      <c r="F88" s="92"/>
      <c r="G88" s="92"/>
      <c r="H88" s="132"/>
      <c r="I88" s="72"/>
      <c r="J88" s="72"/>
      <c r="K88" s="114"/>
      <c r="L88" s="114"/>
      <c r="M88" s="153"/>
      <c r="N88" s="114"/>
      <c r="O88" s="114"/>
      <c r="P88" s="153"/>
      <c r="Q88" s="114"/>
      <c r="R88" s="115"/>
      <c r="S88" s="114"/>
      <c r="T88" s="114"/>
      <c r="U88" s="153"/>
      <c r="V88" s="114"/>
      <c r="W88" s="114"/>
      <c r="X88" s="153"/>
      <c r="Y88" s="114"/>
      <c r="Z88" s="66"/>
      <c r="AA88" s="65"/>
      <c r="AB88" s="65"/>
      <c r="AC88" s="156"/>
      <c r="AD88" s="65"/>
      <c r="AE88" s="65"/>
      <c r="AF88" s="156"/>
      <c r="AG88" s="53"/>
      <c r="AH88" s="70"/>
      <c r="AI88" s="61">
        <f>IF(AH87="","",IF(VLOOKUP(Z83,NP,12,FALSE)=0,CONCATENATE(VLOOKUP(Z83,NP,8,FALSE)," pts - ",VLOOKUP(Z83,NP,11,FALSE)),IF(VLOOKUP(Z83,NP,22,FALSE)=0,CONCATENATE(VLOOKUP(Z83,NP,18,FALSE)," pts - ",VLOOKUP(Z83,NP,21,FALSE)),"")))</f>
      </c>
      <c r="AJ88" s="61"/>
      <c r="AK88" s="61"/>
      <c r="AL88" s="61"/>
      <c r="AM88" s="61"/>
      <c r="AN88" s="61"/>
      <c r="AO88" s="61"/>
      <c r="AP88" s="118"/>
      <c r="AQ88" s="53"/>
      <c r="AR88" s="53"/>
      <c r="AS88" s="53"/>
      <c r="AT88" s="53"/>
      <c r="AU88" s="90"/>
    </row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</sheetData>
  <sheetProtection/>
  <mergeCells count="6">
    <mergeCell ref="F83:Q83"/>
    <mergeCell ref="F85:Q85"/>
    <mergeCell ref="AI43:AO43"/>
    <mergeCell ref="AH1:AO1"/>
    <mergeCell ref="AH2:AO2"/>
    <mergeCell ref="F81:Q81"/>
  </mergeCells>
  <printOptions horizontalCentered="1"/>
  <pageMargins left="0.1968503937007874" right="0.1968503937007874" top="0.51" bottom="0.56" header="0.29" footer="0.2"/>
  <pageSetup fitToHeight="1" fitToWidth="1" orientation="portrait" paperSize="9" scale="64" r:id="rId1"/>
  <headerFooter alignWithMargins="0">
    <oddFooter>&amp;LPage &amp;P /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proprietaire</cp:lastModifiedBy>
  <cp:lastPrinted>2015-02-09T12:40:54Z</cp:lastPrinted>
  <dcterms:created xsi:type="dcterms:W3CDTF">2003-05-26T15:29:41Z</dcterms:created>
  <dcterms:modified xsi:type="dcterms:W3CDTF">2015-02-10T14:35:52Z</dcterms:modified>
  <cp:category/>
  <cp:version/>
  <cp:contentType/>
  <cp:contentStatus/>
</cp:coreProperties>
</file>